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SCHOOL" sheetId="1" r:id="rId1"/>
    <sheet name="COMPUTATION" sheetId="2" r:id="rId2"/>
    <sheet name="TABLES" sheetId="3" r:id="rId3"/>
  </sheets>
  <definedNames>
    <definedName name="_xlnm.Print_Area" localSheetId="0">'SCHOOL'!$A$1:$O$33</definedName>
  </definedNames>
  <calcPr fullCalcOnLoad="1"/>
</workbook>
</file>

<file path=xl/sharedStrings.xml><?xml version="1.0" encoding="utf-8"?>
<sst xmlns="http://schemas.openxmlformats.org/spreadsheetml/2006/main" count="158" uniqueCount="84">
  <si>
    <t>Grade Levels</t>
  </si>
  <si>
    <t>Enrolment</t>
  </si>
  <si>
    <t>Pupils Weighed</t>
  </si>
  <si>
    <t>BODY MASS INDEX (BMI)</t>
  </si>
  <si>
    <t>Severely Wasted</t>
  </si>
  <si>
    <t>Wasted</t>
  </si>
  <si>
    <t>Normal</t>
  </si>
  <si>
    <t>Overweight</t>
  </si>
  <si>
    <t>Obese</t>
  </si>
  <si>
    <t>No.</t>
  </si>
  <si>
    <t>%</t>
  </si>
  <si>
    <t>M</t>
  </si>
  <si>
    <t>F</t>
  </si>
  <si>
    <t>Total</t>
  </si>
  <si>
    <t>DISTRICT:</t>
  </si>
  <si>
    <t xml:space="preserve">Department of Education </t>
  </si>
  <si>
    <t>Division of Camarines Sur</t>
  </si>
  <si>
    <t>SCHOOL:</t>
  </si>
  <si>
    <t>NOTED:</t>
  </si>
  <si>
    <t>___________________________________</t>
  </si>
  <si>
    <t>PREPARED BY:</t>
  </si>
  <si>
    <t>GRAND TOTAL</t>
  </si>
  <si>
    <t xml:space="preserve">                                 BMI-for-age BOYS                           </t>
  </si>
  <si>
    <t>Year: Month</t>
  </si>
  <si>
    <t xml:space="preserve">Months </t>
  </si>
  <si>
    <t>-3 SD</t>
  </si>
  <si>
    <t>-2 SD</t>
  </si>
  <si>
    <t>-1 SD</t>
  </si>
  <si>
    <t>Median</t>
  </si>
  <si>
    <t>1 SD</t>
  </si>
  <si>
    <t>2 SD</t>
  </si>
  <si>
    <t>3 SD</t>
  </si>
  <si>
    <t xml:space="preserve">                   </t>
  </si>
  <si>
    <t>5 to 19 years (z-scores)</t>
  </si>
  <si>
    <t xml:space="preserve">BMI-for-age GIRLS    </t>
  </si>
  <si>
    <t xml:space="preserve">5 to 19 years (z-scores) </t>
  </si>
  <si>
    <t>DATE OF BIRTH</t>
  </si>
  <si>
    <t>DATE OF WEIGHING</t>
  </si>
  <si>
    <t>AGE IN YEARS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</si>
  <si>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</si>
  <si>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</si>
  <si>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</si>
  <si>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</si>
  <si>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</si>
  <si>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</si>
  <si>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</si>
  <si>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</si>
  <si>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</si>
  <si>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</si>
  <si>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</si>
  <si>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</si>
  <si>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</si>
  <si>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YEARS</t>
  </si>
  <si>
    <t>BMI</t>
  </si>
  <si>
    <t>MASS (KG)</t>
  </si>
  <si>
    <t>KG</t>
  </si>
  <si>
    <t>LB</t>
  </si>
  <si>
    <t>IN</t>
  </si>
  <si>
    <t>CM</t>
  </si>
  <si>
    <t>CONVERSION TABLE</t>
  </si>
  <si>
    <t>AGE IN MONTHS</t>
  </si>
  <si>
    <t>AGE</t>
  </si>
  <si>
    <t>DESCRIPTION</t>
  </si>
  <si>
    <r>
      <t>HEIGHT(M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</si>
  <si>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HEIGHT (M)</t>
  </si>
  <si>
    <t>INTERPRETATION</t>
  </si>
  <si>
    <t>FORMULA</t>
  </si>
  <si>
    <t>FT</t>
  </si>
  <si>
    <t>FROM</t>
  </si>
  <si>
    <t>TO</t>
  </si>
  <si>
    <t>S/Y:</t>
  </si>
  <si>
    <t>BASELINE / ENDLINE</t>
  </si>
  <si>
    <t>CONVERT</t>
  </si>
  <si>
    <t>DOW</t>
  </si>
  <si>
    <t>DOB</t>
  </si>
  <si>
    <t>BOYS (6-19)</t>
  </si>
  <si>
    <t>GIRLS (6-19)</t>
  </si>
  <si>
    <t>GRADE 7</t>
  </si>
  <si>
    <t>GRADE 8</t>
  </si>
  <si>
    <t>GRADE 9</t>
  </si>
  <si>
    <t>GRADE 10</t>
  </si>
  <si>
    <t>GRADE 11</t>
  </si>
  <si>
    <t>GRADE 12</t>
  </si>
  <si>
    <t xml:space="preserve">NUTRITIONAL STATUS REPORT OF HIGH SCHOOL STUDENTS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</si>
</sst>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0.0"/>
    <numFmt numFmtId="167" formatCode="0.000"/>
    <numFmt numFmtId="168" formatCode="0.0000"/>
    <numFmt numFmtId="169" formatCode="[$-409]h:mm:ss\ AM/PM"/>
    <numFmt numFmtId="170" formatCode="00000"/>
    <numFmt numFmtId="171" formatCode="0.0000000"/>
    <numFmt numFmtId="172" formatCode="0.000000"/>
    <numFmt numFmtId="173" formatCode="0.00000"/>
    <numFmt numFmtId="174" formatCode="0.00000000"/>
  </numFmts>
  <fonts count="58">
    <font>
      <sz val="10"/>
      <name val="Arial"/>
      <family val="0"/>
    </font>
    <font>
      <b/>
      <sz val="10"/>
      <name val="Arial"/>
      <family val="2"/>
    </font>
    <font>
      <i/>
      <sz val="9"/>
      <color indexed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0"/>
      <color indexed="60"/>
      <name val="Arial Narrow"/>
      <family val="2"/>
    </font>
    <font>
      <i/>
      <sz val="10"/>
      <color indexed="60"/>
      <name val="Arial Narrow"/>
      <family val="2"/>
    </font>
    <font>
      <b/>
      <i/>
      <sz val="10"/>
      <color indexed="10"/>
      <name val="Arial Narrow"/>
      <family val="2"/>
    </font>
    <font>
      <b/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3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11" xfId="0" applyNumberFormat="1" applyFont="1" applyBorder="1" applyAlignment="1" applyProtection="1">
      <alignment horizontal="center"/>
      <protection locked="0"/>
    </xf>
    <xf numFmtId="3" fontId="3" fillId="0" borderId="30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3" fontId="3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3" borderId="29" xfId="0" applyFont="1" applyFill="1" applyBorder="1" applyAlignment="1">
      <alignment/>
    </xf>
    <xf numFmtId="3" fontId="9" fillId="33" borderId="32" xfId="0" applyNumberFormat="1" applyFont="1" applyFill="1" applyBorder="1" applyAlignment="1">
      <alignment horizontal="center"/>
    </xf>
    <xf numFmtId="3" fontId="9" fillId="33" borderId="33" xfId="0" applyNumberFormat="1" applyFont="1" applyFill="1" applyBorder="1" applyAlignment="1">
      <alignment horizontal="center"/>
    </xf>
    <xf numFmtId="2" fontId="10" fillId="33" borderId="3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3" fillId="0" borderId="2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>
      <alignment horizontal="center"/>
    </xf>
    <xf numFmtId="3" fontId="3" fillId="0" borderId="28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9" fillId="33" borderId="29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20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6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2" fontId="17" fillId="0" borderId="0" xfId="0" applyNumberFormat="1" applyFont="1" applyAlignment="1">
      <alignment/>
    </xf>
    <xf numFmtId="0" fontId="0" fillId="0" borderId="51" xfId="0" applyBorder="1" applyAlignment="1">
      <alignment horizontal="center"/>
    </xf>
    <xf numFmtId="1" fontId="0" fillId="0" borderId="0" xfId="0" applyNumberFormat="1" applyAlignment="1">
      <alignment horizontal="center"/>
    </xf>
    <xf numFmtId="2" fontId="16" fillId="0" borderId="0" xfId="0" applyNumberFormat="1" applyFont="1" applyAlignment="1">
      <alignment/>
    </xf>
    <xf numFmtId="0" fontId="16" fillId="0" borderId="5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53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53" xfId="0" applyFont="1" applyBorder="1" applyAlignment="1">
      <alignment/>
    </xf>
    <xf numFmtId="0" fontId="0" fillId="0" borderId="54" xfId="0" applyBorder="1" applyAlignment="1">
      <alignment horizontal="center"/>
    </xf>
    <xf numFmtId="168" fontId="0" fillId="0" borderId="38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55" xfId="0" applyNumberFormat="1" applyBorder="1" applyAlignment="1">
      <alignment horizontal="center"/>
    </xf>
    <xf numFmtId="2" fontId="0" fillId="34" borderId="18" xfId="0" applyNumberFormat="1" applyFill="1" applyBorder="1" applyAlignment="1" applyProtection="1">
      <alignment horizontal="center"/>
      <protection locked="0"/>
    </xf>
    <xf numFmtId="2" fontId="0" fillId="34" borderId="55" xfId="0" applyNumberFormat="1" applyFill="1" applyBorder="1" applyAlignment="1" applyProtection="1">
      <alignment horizontal="center"/>
      <protection locked="0"/>
    </xf>
    <xf numFmtId="2" fontId="0" fillId="34" borderId="38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53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34" borderId="66" xfId="0" applyFont="1" applyFill="1" applyBorder="1" applyAlignment="1">
      <alignment horizontal="center"/>
    </xf>
    <xf numFmtId="0" fontId="1" fillId="34" borderId="67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34" borderId="69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1" fillId="0" borderId="6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6" fillId="0" borderId="5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47" xfId="0" applyFont="1" applyBorder="1" applyAlignment="1">
      <alignment horizontal="left"/>
    </xf>
    <xf numFmtId="0" fontId="16" fillId="0" borderId="63" xfId="0" applyFont="1" applyBorder="1" applyAlignment="1">
      <alignment horizontal="left"/>
    </xf>
    <xf numFmtId="0" fontId="16" fillId="0" borderId="63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7" fillId="0" borderId="5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34" borderId="65" xfId="0" applyFont="1" applyFill="1" applyBorder="1" applyAlignment="1" applyProtection="1">
      <alignment horizontal="center"/>
      <protection locked="0"/>
    </xf>
    <xf numFmtId="0" fontId="17" fillId="34" borderId="38" xfId="0" applyFont="1" applyFill="1" applyBorder="1" applyAlignment="1" applyProtection="1">
      <alignment horizontal="center"/>
      <protection locked="0"/>
    </xf>
    <xf numFmtId="0" fontId="17" fillId="34" borderId="39" xfId="0" applyFont="1" applyFill="1" applyBorder="1" applyAlignment="1" applyProtection="1">
      <alignment horizontal="center"/>
      <protection locked="0"/>
    </xf>
    <xf numFmtId="2" fontId="17" fillId="0" borderId="0" xfId="0" applyNumberFormat="1" applyFont="1" applyBorder="1" applyAlignment="1">
      <alignment horizontal="center"/>
    </xf>
    <xf numFmtId="2" fontId="17" fillId="0" borderId="53" xfId="0" applyNumberFormat="1" applyFont="1" applyBorder="1" applyAlignment="1">
      <alignment horizontal="center"/>
    </xf>
    <xf numFmtId="165" fontId="17" fillId="34" borderId="54" xfId="0" applyNumberFormat="1" applyFont="1" applyFill="1" applyBorder="1" applyAlignment="1" applyProtection="1">
      <alignment horizontal="center"/>
      <protection locked="0"/>
    </xf>
    <xf numFmtId="165" fontId="17" fillId="34" borderId="68" xfId="0" applyNumberFormat="1" applyFont="1" applyFill="1" applyBorder="1" applyAlignment="1" applyProtection="1">
      <alignment horizontal="center"/>
      <protection locked="0"/>
    </xf>
    <xf numFmtId="165" fontId="17" fillId="34" borderId="51" xfId="0" applyNumberFormat="1" applyFont="1" applyFill="1" applyBorder="1" applyAlignment="1" applyProtection="1">
      <alignment horizontal="center"/>
      <protection locked="0"/>
    </xf>
    <xf numFmtId="165" fontId="17" fillId="0" borderId="0" xfId="0" applyNumberFormat="1" applyFont="1" applyBorder="1" applyAlignment="1">
      <alignment horizontal="center"/>
    </xf>
    <xf numFmtId="165" fontId="17" fillId="0" borderId="53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16" fillId="0" borderId="53" xfId="0" applyNumberFormat="1" applyFont="1" applyBorder="1" applyAlignment="1">
      <alignment horizontal="center"/>
    </xf>
    <xf numFmtId="165" fontId="16" fillId="34" borderId="54" xfId="0" applyNumberFormat="1" applyFont="1" applyFill="1" applyBorder="1" applyAlignment="1" applyProtection="1">
      <alignment horizontal="center"/>
      <protection locked="0"/>
    </xf>
    <xf numFmtId="165" fontId="16" fillId="34" borderId="68" xfId="0" applyNumberFormat="1" applyFont="1" applyFill="1" applyBorder="1" applyAlignment="1" applyProtection="1">
      <alignment horizontal="center"/>
      <protection locked="0"/>
    </xf>
    <xf numFmtId="165" fontId="16" fillId="34" borderId="51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Border="1" applyAlignment="1">
      <alignment horizontal="center"/>
    </xf>
    <xf numFmtId="2" fontId="16" fillId="0" borderId="53" xfId="0" applyNumberFormat="1" applyFont="1" applyBorder="1" applyAlignment="1">
      <alignment horizontal="center"/>
    </xf>
    <xf numFmtId="0" fontId="16" fillId="34" borderId="18" xfId="0" applyFont="1" applyFill="1" applyBorder="1" applyAlignment="1" applyProtection="1">
      <alignment horizontal="center"/>
      <protection locked="0"/>
    </xf>
    <xf numFmtId="0" fontId="16" fillId="34" borderId="40" xfId="0" applyFont="1" applyFill="1" applyBorder="1" applyAlignment="1" applyProtection="1">
      <alignment horizontal="center"/>
      <protection locked="0"/>
    </xf>
    <xf numFmtId="0" fontId="16" fillId="34" borderId="19" xfId="0" applyFont="1" applyFill="1" applyBorder="1" applyAlignment="1" applyProtection="1">
      <alignment horizontal="center"/>
      <protection locked="0"/>
    </xf>
    <xf numFmtId="0" fontId="17" fillId="0" borderId="47" xfId="0" applyFont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17" fillId="0" borderId="63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34" borderId="18" xfId="0" applyFont="1" applyFill="1" applyBorder="1" applyAlignment="1" applyProtection="1">
      <alignment horizontal="center"/>
      <protection locked="0"/>
    </xf>
    <xf numFmtId="0" fontId="17" fillId="34" borderId="40" xfId="0" applyFont="1" applyFill="1" applyBorder="1" applyAlignment="1" applyProtection="1">
      <alignment horizontal="center"/>
      <protection locked="0"/>
    </xf>
    <xf numFmtId="0" fontId="17" fillId="34" borderId="19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34" borderId="65" xfId="0" applyFont="1" applyFill="1" applyBorder="1" applyAlignment="1" applyProtection="1">
      <alignment horizontal="center"/>
      <protection locked="0"/>
    </xf>
    <xf numFmtId="0" fontId="16" fillId="34" borderId="38" xfId="0" applyFont="1" applyFill="1" applyBorder="1" applyAlignment="1" applyProtection="1">
      <alignment horizontal="center"/>
      <protection locked="0"/>
    </xf>
    <xf numFmtId="0" fontId="16" fillId="34" borderId="39" xfId="0" applyFont="1" applyFill="1" applyBorder="1" applyAlignment="1" applyProtection="1">
      <alignment horizontal="center"/>
      <protection locked="0"/>
    </xf>
    <xf numFmtId="0" fontId="0" fillId="0" borderId="70" xfId="0" applyBorder="1" applyAlignment="1">
      <alignment horizontal="center"/>
    </xf>
    <xf numFmtId="0" fontId="0" fillId="0" borderId="57" xfId="0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94" zoomScaleNormal="94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4" sqref="E14"/>
    </sheetView>
  </sheetViews>
  <sheetFormatPr defaultColWidth="9.140625" defaultRowHeight="12.75"/>
  <cols>
    <col min="1" max="1" width="11.57421875" style="0" customWidth="1"/>
  </cols>
  <sheetData>
    <row r="1" spans="1:15" ht="12.75">
      <c r="A1" s="125" t="s">
        <v>15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2.75">
      <c r="A2" s="125" t="s">
        <v>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2.75">
      <c r="A3" s="126" t="s">
        <v>83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2.75">
      <c r="A4" s="1"/>
      <c r="B4" s="1"/>
      <c r="C4" s="1"/>
      <c r="D4" s="1"/>
      <c r="E4" s="1"/>
      <c r="G4" s="1" t="s">
        <v>17</v>
      </c>
      <c r="H4" s="119"/>
      <c r="I4" s="119"/>
      <c r="J4" s="119"/>
      <c r="K4" s="1"/>
      <c r="L4" s="1"/>
      <c r="M4" s="1"/>
      <c r="N4" s="1"/>
      <c r="O4" s="1"/>
    </row>
    <row r="5" spans="1:15" ht="12.75">
      <c r="A5" s="108"/>
      <c r="B5" s="108"/>
      <c r="C5" s="108"/>
      <c r="D5" s="108"/>
      <c r="E5" s="108"/>
      <c r="F5" s="108"/>
      <c r="G5" s="109" t="s">
        <v>70</v>
      </c>
      <c r="H5" s="120"/>
      <c r="I5" s="120"/>
      <c r="J5" s="120"/>
      <c r="K5" s="108"/>
      <c r="L5" s="108"/>
      <c r="M5" s="108"/>
      <c r="N5" s="108"/>
      <c r="O5" s="108"/>
    </row>
    <row r="6" spans="1:10" ht="13.5" thickBot="1">
      <c r="A6" t="s">
        <v>14</v>
      </c>
      <c r="B6" s="37"/>
      <c r="G6" s="121" t="s">
        <v>71</v>
      </c>
      <c r="H6" s="121"/>
      <c r="I6" s="121"/>
      <c r="J6" s="121"/>
    </row>
    <row r="7" spans="1:15" ht="13.5" thickBot="1">
      <c r="A7" s="127" t="s">
        <v>0</v>
      </c>
      <c r="B7" s="130" t="s">
        <v>1</v>
      </c>
      <c r="C7" s="130"/>
      <c r="D7" s="133" t="s">
        <v>2</v>
      </c>
      <c r="E7" s="134"/>
      <c r="F7" s="137" t="s">
        <v>3</v>
      </c>
      <c r="G7" s="138"/>
      <c r="H7" s="139"/>
      <c r="I7" s="139"/>
      <c r="J7" s="138"/>
      <c r="K7" s="138"/>
      <c r="L7" s="139"/>
      <c r="M7" s="139"/>
      <c r="N7" s="138"/>
      <c r="O7" s="140"/>
    </row>
    <row r="8" spans="1:15" ht="13.5">
      <c r="A8" s="128"/>
      <c r="B8" s="131"/>
      <c r="C8" s="131"/>
      <c r="D8" s="135"/>
      <c r="E8" s="136"/>
      <c r="F8" s="141" t="s">
        <v>4</v>
      </c>
      <c r="G8" s="142"/>
      <c r="H8" s="143" t="s">
        <v>5</v>
      </c>
      <c r="I8" s="144"/>
      <c r="J8" s="114" t="s">
        <v>6</v>
      </c>
      <c r="K8" s="115"/>
      <c r="L8" s="112" t="s">
        <v>7</v>
      </c>
      <c r="M8" s="113"/>
      <c r="N8" s="114" t="s">
        <v>8</v>
      </c>
      <c r="O8" s="115"/>
    </row>
    <row r="9" spans="1:15" ht="14.25" thickBot="1">
      <c r="A9" s="129"/>
      <c r="B9" s="132"/>
      <c r="C9" s="132"/>
      <c r="D9" s="13" t="s">
        <v>9</v>
      </c>
      <c r="E9" s="14" t="s">
        <v>10</v>
      </c>
      <c r="F9" s="13" t="s">
        <v>9</v>
      </c>
      <c r="G9" s="14" t="s">
        <v>10</v>
      </c>
      <c r="H9" s="44" t="s">
        <v>9</v>
      </c>
      <c r="I9" s="12" t="s">
        <v>10</v>
      </c>
      <c r="J9" s="13" t="s">
        <v>9</v>
      </c>
      <c r="K9" s="14" t="s">
        <v>10</v>
      </c>
      <c r="L9" s="44" t="s">
        <v>9</v>
      </c>
      <c r="M9" s="12" t="s">
        <v>10</v>
      </c>
      <c r="N9" s="13" t="s">
        <v>9</v>
      </c>
      <c r="O9" s="14" t="s">
        <v>10</v>
      </c>
    </row>
    <row r="10" spans="1:16" ht="12.75">
      <c r="A10" s="122" t="s">
        <v>77</v>
      </c>
      <c r="B10" s="22" t="s">
        <v>11</v>
      </c>
      <c r="C10" s="32"/>
      <c r="D10" s="6">
        <f>F10+H10+J10+L10+N10</f>
        <v>0</v>
      </c>
      <c r="E10" s="3" t="e">
        <f>(D10/C10)*100</f>
        <v>#DIV/0!</v>
      </c>
      <c r="F10" s="34"/>
      <c r="G10" s="57" t="e">
        <f>(F10/D10)*100</f>
        <v>#DIV/0!</v>
      </c>
      <c r="H10" s="45"/>
      <c r="I10" s="4" t="e">
        <f>(H10/D10)*100</f>
        <v>#DIV/0!</v>
      </c>
      <c r="J10" s="34"/>
      <c r="K10" s="5" t="e">
        <f>(J10/D10)*100</f>
        <v>#DIV/0!</v>
      </c>
      <c r="L10" s="45"/>
      <c r="M10" s="52" t="e">
        <f>(L10/D10)*100</f>
        <v>#DIV/0!</v>
      </c>
      <c r="N10" s="34"/>
      <c r="O10" s="5" t="e">
        <f>(N10/D10)*100</f>
        <v>#DIV/0!</v>
      </c>
      <c r="P10" s="2" t="str">
        <f>IF(D10&gt;C10,D10-C10,"VALID")</f>
        <v>VALID</v>
      </c>
    </row>
    <row r="11" spans="1:16" ht="12.75">
      <c r="A11" s="123"/>
      <c r="B11" s="23" t="s">
        <v>12</v>
      </c>
      <c r="C11" s="33"/>
      <c r="D11" s="6">
        <f>F11+H11+J11+L11+N11</f>
        <v>0</v>
      </c>
      <c r="E11" s="3" t="e">
        <f>(D11/C11)*100</f>
        <v>#DIV/0!</v>
      </c>
      <c r="F11" s="34"/>
      <c r="G11" s="57" t="e">
        <f>(F11/D11)*100</f>
        <v>#DIV/0!</v>
      </c>
      <c r="H11" s="45"/>
      <c r="I11" s="4" t="e">
        <f>(H11/D11)*100</f>
        <v>#DIV/0!</v>
      </c>
      <c r="J11" s="34"/>
      <c r="K11" s="5" t="e">
        <f>(J11/D11)*100</f>
        <v>#DIV/0!</v>
      </c>
      <c r="L11" s="45"/>
      <c r="M11" s="52" t="e">
        <f>(L11/D11)*100</f>
        <v>#DIV/0!</v>
      </c>
      <c r="N11" s="34"/>
      <c r="O11" s="5" t="e">
        <f>(N11/D11)*100</f>
        <v>#DIV/0!</v>
      </c>
      <c r="P11" s="2" t="str">
        <f aca="true" t="shared" si="0" ref="P11:P30">IF(D11&gt;C11,D11-C11,"VALID")</f>
        <v>VALID</v>
      </c>
    </row>
    <row r="12" spans="1:16" ht="13.5" thickBot="1">
      <c r="A12" s="124"/>
      <c r="B12" s="24" t="s">
        <v>13</v>
      </c>
      <c r="C12" s="28">
        <f>SUM(C10:C11)</f>
        <v>0</v>
      </c>
      <c r="D12" s="16">
        <f>SUM(D10:D11)</f>
        <v>0</v>
      </c>
      <c r="E12" s="15" t="e">
        <f>(D12/C12)*100</f>
        <v>#DIV/0!</v>
      </c>
      <c r="F12" s="16">
        <f>SUM(F10:F11)</f>
        <v>0</v>
      </c>
      <c r="G12" s="58" t="e">
        <f>(F12/D12)*100</f>
        <v>#DIV/0!</v>
      </c>
      <c r="H12" s="46">
        <f>SUM(H10:H11)</f>
        <v>0</v>
      </c>
      <c r="I12" s="17" t="e">
        <f>(H12/D12)*100</f>
        <v>#DIV/0!</v>
      </c>
      <c r="J12" s="16">
        <f>SUM(J10:J11)</f>
        <v>0</v>
      </c>
      <c r="K12" s="18" t="e">
        <f>(J12/D12)*100</f>
        <v>#DIV/0!</v>
      </c>
      <c r="L12" s="46">
        <f>SUM(L10:L11)</f>
        <v>0</v>
      </c>
      <c r="M12" s="53" t="e">
        <f>(L12/D12)*100</f>
        <v>#DIV/0!</v>
      </c>
      <c r="N12" s="16">
        <f>SUM(N10:N11)</f>
        <v>0</v>
      </c>
      <c r="O12" s="18" t="e">
        <f>(N12/D12)*100</f>
        <v>#DIV/0!</v>
      </c>
      <c r="P12" s="2" t="str">
        <f t="shared" si="0"/>
        <v>VALID</v>
      </c>
    </row>
    <row r="13" spans="1:16" ht="12.75">
      <c r="A13" s="122" t="s">
        <v>78</v>
      </c>
      <c r="B13" s="25" t="s">
        <v>11</v>
      </c>
      <c r="C13" s="35"/>
      <c r="D13" s="19">
        <f>F13+H13+J13+L13+N13</f>
        <v>0</v>
      </c>
      <c r="E13" s="7" t="e">
        <f aca="true" t="shared" si="1" ref="E13:E29">(D13/C13)*100</f>
        <v>#DIV/0!</v>
      </c>
      <c r="F13" s="36"/>
      <c r="G13" s="59" t="e">
        <f aca="true" t="shared" si="2" ref="G13:G30">(F13/D13)*100</f>
        <v>#DIV/0!</v>
      </c>
      <c r="H13" s="47"/>
      <c r="I13" s="8" t="e">
        <f aca="true" t="shared" si="3" ref="I13:I30">(H13/D13)*100</f>
        <v>#DIV/0!</v>
      </c>
      <c r="J13" s="36"/>
      <c r="K13" s="9" t="e">
        <f aca="true" t="shared" si="4" ref="K13:K30">(J13/D13)*100</f>
        <v>#DIV/0!</v>
      </c>
      <c r="L13" s="47"/>
      <c r="M13" s="54" t="e">
        <f aca="true" t="shared" si="5" ref="M13:M30">(L13/D13)*100</f>
        <v>#DIV/0!</v>
      </c>
      <c r="N13" s="36"/>
      <c r="O13" s="9" t="e">
        <f aca="true" t="shared" si="6" ref="O13:O30">(N13/D13)*100</f>
        <v>#DIV/0!</v>
      </c>
      <c r="P13" s="2" t="str">
        <f t="shared" si="0"/>
        <v>VALID</v>
      </c>
    </row>
    <row r="14" spans="1:16" ht="12.75">
      <c r="A14" s="123"/>
      <c r="B14" s="23" t="s">
        <v>12</v>
      </c>
      <c r="C14" s="33"/>
      <c r="D14" s="6">
        <f>F14+H14+J14+L14+N14</f>
        <v>0</v>
      </c>
      <c r="E14" s="3" t="e">
        <f t="shared" si="1"/>
        <v>#DIV/0!</v>
      </c>
      <c r="F14" s="34"/>
      <c r="G14" s="57" t="e">
        <f t="shared" si="2"/>
        <v>#DIV/0!</v>
      </c>
      <c r="H14" s="45"/>
      <c r="I14" s="4" t="e">
        <f t="shared" si="3"/>
        <v>#DIV/0!</v>
      </c>
      <c r="J14" s="34"/>
      <c r="K14" s="5" t="e">
        <f t="shared" si="4"/>
        <v>#DIV/0!</v>
      </c>
      <c r="L14" s="45"/>
      <c r="M14" s="52" t="e">
        <f t="shared" si="5"/>
        <v>#DIV/0!</v>
      </c>
      <c r="N14" s="34"/>
      <c r="O14" s="5" t="e">
        <f t="shared" si="6"/>
        <v>#DIV/0!</v>
      </c>
      <c r="P14" s="2" t="str">
        <f t="shared" si="0"/>
        <v>VALID</v>
      </c>
    </row>
    <row r="15" spans="1:16" ht="13.5" thickBot="1">
      <c r="A15" s="124"/>
      <c r="B15" s="26" t="s">
        <v>13</v>
      </c>
      <c r="C15" s="30">
        <f>SUM(C13:C14)</f>
        <v>0</v>
      </c>
      <c r="D15" s="21">
        <f>SUM(D13:D14)</f>
        <v>0</v>
      </c>
      <c r="E15" s="20" t="e">
        <f>(D15/C15)*100</f>
        <v>#DIV/0!</v>
      </c>
      <c r="F15" s="21">
        <f>SUM(F13:F14)</f>
        <v>0</v>
      </c>
      <c r="G15" s="60" t="e">
        <f t="shared" si="2"/>
        <v>#DIV/0!</v>
      </c>
      <c r="H15" s="48">
        <f>SUM(H13:H14)</f>
        <v>0</v>
      </c>
      <c r="I15" s="10" t="e">
        <f t="shared" si="3"/>
        <v>#DIV/0!</v>
      </c>
      <c r="J15" s="21">
        <f>SUM(J13:J14)</f>
        <v>0</v>
      </c>
      <c r="K15" s="11" t="e">
        <f t="shared" si="4"/>
        <v>#DIV/0!</v>
      </c>
      <c r="L15" s="48">
        <f>SUM(L13:L14)</f>
        <v>0</v>
      </c>
      <c r="M15" s="55" t="e">
        <f t="shared" si="5"/>
        <v>#DIV/0!</v>
      </c>
      <c r="N15" s="21">
        <f>SUM(N13:N14)</f>
        <v>0</v>
      </c>
      <c r="O15" s="11" t="e">
        <f t="shared" si="6"/>
        <v>#DIV/0!</v>
      </c>
      <c r="P15" s="2" t="str">
        <f t="shared" si="0"/>
        <v>VALID</v>
      </c>
    </row>
    <row r="16" spans="1:16" ht="12.75">
      <c r="A16" s="122" t="s">
        <v>79</v>
      </c>
      <c r="B16" s="22" t="s">
        <v>11</v>
      </c>
      <c r="C16" s="32"/>
      <c r="D16" s="6">
        <f>F16+H16+J16+L16+N16</f>
        <v>0</v>
      </c>
      <c r="E16" s="3" t="e">
        <f t="shared" si="1"/>
        <v>#DIV/0!</v>
      </c>
      <c r="F16" s="34"/>
      <c r="G16" s="57" t="e">
        <f t="shared" si="2"/>
        <v>#DIV/0!</v>
      </c>
      <c r="H16" s="45"/>
      <c r="I16" s="4" t="e">
        <f t="shared" si="3"/>
        <v>#DIV/0!</v>
      </c>
      <c r="J16" s="34"/>
      <c r="K16" s="5" t="e">
        <f t="shared" si="4"/>
        <v>#DIV/0!</v>
      </c>
      <c r="L16" s="45"/>
      <c r="M16" s="52" t="e">
        <f t="shared" si="5"/>
        <v>#DIV/0!</v>
      </c>
      <c r="N16" s="34"/>
      <c r="O16" s="5" t="e">
        <f t="shared" si="6"/>
        <v>#DIV/0!</v>
      </c>
      <c r="P16" s="2" t="str">
        <f t="shared" si="0"/>
        <v>VALID</v>
      </c>
    </row>
    <row r="17" spans="1:16" ht="12.75">
      <c r="A17" s="123"/>
      <c r="B17" s="23" t="s">
        <v>12</v>
      </c>
      <c r="C17" s="33"/>
      <c r="D17" s="6">
        <f>F17+H17+J17+L17+N17</f>
        <v>0</v>
      </c>
      <c r="E17" s="3" t="e">
        <f t="shared" si="1"/>
        <v>#DIV/0!</v>
      </c>
      <c r="F17" s="34"/>
      <c r="G17" s="57" t="e">
        <f t="shared" si="2"/>
        <v>#DIV/0!</v>
      </c>
      <c r="H17" s="45"/>
      <c r="I17" s="4" t="e">
        <f t="shared" si="3"/>
        <v>#DIV/0!</v>
      </c>
      <c r="J17" s="34"/>
      <c r="K17" s="5" t="e">
        <f t="shared" si="4"/>
        <v>#DIV/0!</v>
      </c>
      <c r="L17" s="45"/>
      <c r="M17" s="52" t="e">
        <f t="shared" si="5"/>
        <v>#DIV/0!</v>
      </c>
      <c r="N17" s="34"/>
      <c r="O17" s="5" t="e">
        <f t="shared" si="6"/>
        <v>#DIV/0!</v>
      </c>
      <c r="P17" s="2" t="str">
        <f t="shared" si="0"/>
        <v>VALID</v>
      </c>
    </row>
    <row r="18" spans="1:16" ht="13.5" thickBot="1">
      <c r="A18" s="124"/>
      <c r="B18" s="24" t="s">
        <v>13</v>
      </c>
      <c r="C18" s="28">
        <f>SUM(C16:C17)</f>
        <v>0</v>
      </c>
      <c r="D18" s="16">
        <f>SUM(D16:D17)</f>
        <v>0</v>
      </c>
      <c r="E18" s="15" t="e">
        <f aca="true" t="shared" si="7" ref="E18:E24">(D18/C18)*100</f>
        <v>#DIV/0!</v>
      </c>
      <c r="F18" s="16">
        <f>SUM(F16:F17)</f>
        <v>0</v>
      </c>
      <c r="G18" s="58" t="e">
        <f t="shared" si="2"/>
        <v>#DIV/0!</v>
      </c>
      <c r="H18" s="46">
        <f>SUM(H16:H17)</f>
        <v>0</v>
      </c>
      <c r="I18" s="17" t="e">
        <f t="shared" si="3"/>
        <v>#DIV/0!</v>
      </c>
      <c r="J18" s="16">
        <f>SUM(J16:J17)</f>
        <v>0</v>
      </c>
      <c r="K18" s="18" t="e">
        <f t="shared" si="4"/>
        <v>#DIV/0!</v>
      </c>
      <c r="L18" s="46">
        <f>SUM(L16:L17)</f>
        <v>0</v>
      </c>
      <c r="M18" s="53" t="e">
        <f t="shared" si="5"/>
        <v>#DIV/0!</v>
      </c>
      <c r="N18" s="16">
        <f>SUM(N16:N17)</f>
        <v>0</v>
      </c>
      <c r="O18" s="18" t="e">
        <f t="shared" si="6"/>
        <v>#DIV/0!</v>
      </c>
      <c r="P18" s="2" t="str">
        <f t="shared" si="0"/>
        <v>VALID</v>
      </c>
    </row>
    <row r="19" spans="1:16" ht="12.75">
      <c r="A19" s="122" t="s">
        <v>80</v>
      </c>
      <c r="B19" s="25" t="s">
        <v>11</v>
      </c>
      <c r="C19" s="35"/>
      <c r="D19" s="19">
        <f>F19+H19+J19+L19+N19</f>
        <v>0</v>
      </c>
      <c r="E19" s="7" t="e">
        <f t="shared" si="7"/>
        <v>#DIV/0!</v>
      </c>
      <c r="F19" s="36"/>
      <c r="G19" s="59" t="e">
        <f aca="true" t="shared" si="8" ref="G19:G24">(F19/D19)*100</f>
        <v>#DIV/0!</v>
      </c>
      <c r="H19" s="47"/>
      <c r="I19" s="8" t="e">
        <f aca="true" t="shared" si="9" ref="I19:I24">(H19/D19)*100</f>
        <v>#DIV/0!</v>
      </c>
      <c r="J19" s="36"/>
      <c r="K19" s="9" t="e">
        <f aca="true" t="shared" si="10" ref="K19:K24">(J19/D19)*100</f>
        <v>#DIV/0!</v>
      </c>
      <c r="L19" s="47"/>
      <c r="M19" s="54" t="e">
        <f aca="true" t="shared" si="11" ref="M19:M24">(L19/D19)*100</f>
        <v>#DIV/0!</v>
      </c>
      <c r="N19" s="36"/>
      <c r="O19" s="9" t="e">
        <f aca="true" t="shared" si="12" ref="O19:O24">(N19/D19)*100</f>
        <v>#DIV/0!</v>
      </c>
      <c r="P19" s="2" t="str">
        <f aca="true" t="shared" si="13" ref="P19:P24">IF(D19&gt;C19,D19-C19,"VALID")</f>
        <v>VALID</v>
      </c>
    </row>
    <row r="20" spans="1:16" ht="12.75">
      <c r="A20" s="123"/>
      <c r="B20" s="23" t="s">
        <v>12</v>
      </c>
      <c r="C20" s="33"/>
      <c r="D20" s="6">
        <f>F20+H20+J20+L20+N20</f>
        <v>0</v>
      </c>
      <c r="E20" s="3" t="e">
        <f t="shared" si="7"/>
        <v>#DIV/0!</v>
      </c>
      <c r="F20" s="34"/>
      <c r="G20" s="57" t="e">
        <f t="shared" si="8"/>
        <v>#DIV/0!</v>
      </c>
      <c r="H20" s="45"/>
      <c r="I20" s="4" t="e">
        <f t="shared" si="9"/>
        <v>#DIV/0!</v>
      </c>
      <c r="J20" s="34"/>
      <c r="K20" s="5" t="e">
        <f t="shared" si="10"/>
        <v>#DIV/0!</v>
      </c>
      <c r="L20" s="45"/>
      <c r="M20" s="52" t="e">
        <f t="shared" si="11"/>
        <v>#DIV/0!</v>
      </c>
      <c r="N20" s="34"/>
      <c r="O20" s="5" t="e">
        <f t="shared" si="12"/>
        <v>#DIV/0!</v>
      </c>
      <c r="P20" s="2" t="str">
        <f t="shared" si="13"/>
        <v>VALID</v>
      </c>
    </row>
    <row r="21" spans="1:16" ht="13.5" thickBot="1">
      <c r="A21" s="124"/>
      <c r="B21" s="26" t="s">
        <v>13</v>
      </c>
      <c r="C21" s="30">
        <f>SUM(C19:C20)</f>
        <v>0</v>
      </c>
      <c r="D21" s="21">
        <f>SUM(D19:D20)</f>
        <v>0</v>
      </c>
      <c r="E21" s="20" t="e">
        <f t="shared" si="7"/>
        <v>#DIV/0!</v>
      </c>
      <c r="F21" s="21">
        <f>SUM(F19:F20)</f>
        <v>0</v>
      </c>
      <c r="G21" s="60" t="e">
        <f t="shared" si="8"/>
        <v>#DIV/0!</v>
      </c>
      <c r="H21" s="48">
        <f>SUM(H19:H20)</f>
        <v>0</v>
      </c>
      <c r="I21" s="10" t="e">
        <f t="shared" si="9"/>
        <v>#DIV/0!</v>
      </c>
      <c r="J21" s="21">
        <f>SUM(J19:J20)</f>
        <v>0</v>
      </c>
      <c r="K21" s="11" t="e">
        <f t="shared" si="10"/>
        <v>#DIV/0!</v>
      </c>
      <c r="L21" s="48">
        <f>SUM(L19:L20)</f>
        <v>0</v>
      </c>
      <c r="M21" s="55" t="e">
        <f t="shared" si="11"/>
        <v>#DIV/0!</v>
      </c>
      <c r="N21" s="21">
        <f>SUM(N19:N20)</f>
        <v>0</v>
      </c>
      <c r="O21" s="11" t="e">
        <f t="shared" si="12"/>
        <v>#DIV/0!</v>
      </c>
      <c r="P21" s="2" t="str">
        <f t="shared" si="13"/>
        <v>VALID</v>
      </c>
    </row>
    <row r="22" spans="1:16" ht="12.75">
      <c r="A22" s="122" t="s">
        <v>81</v>
      </c>
      <c r="B22" s="25" t="s">
        <v>11</v>
      </c>
      <c r="C22" s="35"/>
      <c r="D22" s="19">
        <f>F22+H22+J22+L22+N22</f>
        <v>0</v>
      </c>
      <c r="E22" s="7" t="e">
        <f t="shared" si="7"/>
        <v>#DIV/0!</v>
      </c>
      <c r="F22" s="36"/>
      <c r="G22" s="59" t="e">
        <f t="shared" si="8"/>
        <v>#DIV/0!</v>
      </c>
      <c r="H22" s="47"/>
      <c r="I22" s="8" t="e">
        <f t="shared" si="9"/>
        <v>#DIV/0!</v>
      </c>
      <c r="J22" s="36"/>
      <c r="K22" s="9" t="e">
        <f t="shared" si="10"/>
        <v>#DIV/0!</v>
      </c>
      <c r="L22" s="47"/>
      <c r="M22" s="54" t="e">
        <f t="shared" si="11"/>
        <v>#DIV/0!</v>
      </c>
      <c r="N22" s="36"/>
      <c r="O22" s="9" t="e">
        <f t="shared" si="12"/>
        <v>#DIV/0!</v>
      </c>
      <c r="P22" s="2" t="str">
        <f t="shared" si="13"/>
        <v>VALID</v>
      </c>
    </row>
    <row r="23" spans="1:16" ht="12.75">
      <c r="A23" s="123"/>
      <c r="B23" s="23" t="s">
        <v>12</v>
      </c>
      <c r="C23" s="33"/>
      <c r="D23" s="6">
        <f>F23+H23+J23+L23+N23</f>
        <v>0</v>
      </c>
      <c r="E23" s="3" t="e">
        <f t="shared" si="7"/>
        <v>#DIV/0!</v>
      </c>
      <c r="F23" s="34"/>
      <c r="G23" s="57" t="e">
        <f t="shared" si="8"/>
        <v>#DIV/0!</v>
      </c>
      <c r="H23" s="45"/>
      <c r="I23" s="4" t="e">
        <f t="shared" si="9"/>
        <v>#DIV/0!</v>
      </c>
      <c r="J23" s="34"/>
      <c r="K23" s="5" t="e">
        <f t="shared" si="10"/>
        <v>#DIV/0!</v>
      </c>
      <c r="L23" s="45"/>
      <c r="M23" s="52" t="e">
        <f t="shared" si="11"/>
        <v>#DIV/0!</v>
      </c>
      <c r="N23" s="34"/>
      <c r="O23" s="5" t="e">
        <f t="shared" si="12"/>
        <v>#DIV/0!</v>
      </c>
      <c r="P23" s="2" t="str">
        <f t="shared" si="13"/>
        <v>VALID</v>
      </c>
    </row>
    <row r="24" spans="1:16" ht="13.5" thickBot="1">
      <c r="A24" s="124"/>
      <c r="B24" s="26" t="s">
        <v>13</v>
      </c>
      <c r="C24" s="30">
        <f>SUM(C22:C23)</f>
        <v>0</v>
      </c>
      <c r="D24" s="21">
        <f>SUM(D22:D23)</f>
        <v>0</v>
      </c>
      <c r="E24" s="20" t="e">
        <f t="shared" si="7"/>
        <v>#DIV/0!</v>
      </c>
      <c r="F24" s="21">
        <f>SUM(F22:F23)</f>
        <v>0</v>
      </c>
      <c r="G24" s="60" t="e">
        <f t="shared" si="8"/>
        <v>#DIV/0!</v>
      </c>
      <c r="H24" s="48">
        <f>SUM(H22:H23)</f>
        <v>0</v>
      </c>
      <c r="I24" s="10" t="e">
        <f t="shared" si="9"/>
        <v>#DIV/0!</v>
      </c>
      <c r="J24" s="21">
        <f>SUM(J22:J23)</f>
        <v>0</v>
      </c>
      <c r="K24" s="11" t="e">
        <f t="shared" si="10"/>
        <v>#DIV/0!</v>
      </c>
      <c r="L24" s="48">
        <f>SUM(L22:L23)</f>
        <v>0</v>
      </c>
      <c r="M24" s="55" t="e">
        <f t="shared" si="11"/>
        <v>#DIV/0!</v>
      </c>
      <c r="N24" s="21">
        <f>SUM(N22:N23)</f>
        <v>0</v>
      </c>
      <c r="O24" s="11" t="e">
        <f t="shared" si="12"/>
        <v>#DIV/0!</v>
      </c>
      <c r="P24" s="2" t="str">
        <f t="shared" si="13"/>
        <v>VALID</v>
      </c>
    </row>
    <row r="25" spans="1:16" ht="12.75">
      <c r="A25" s="122" t="s">
        <v>82</v>
      </c>
      <c r="B25" s="25" t="s">
        <v>11</v>
      </c>
      <c r="C25" s="35"/>
      <c r="D25" s="19">
        <f>F25+H25+J25+L25+N25</f>
        <v>0</v>
      </c>
      <c r="E25" s="7" t="e">
        <f t="shared" si="1"/>
        <v>#DIV/0!</v>
      </c>
      <c r="F25" s="36"/>
      <c r="G25" s="59" t="e">
        <f t="shared" si="2"/>
        <v>#DIV/0!</v>
      </c>
      <c r="H25" s="47"/>
      <c r="I25" s="8" t="e">
        <f t="shared" si="3"/>
        <v>#DIV/0!</v>
      </c>
      <c r="J25" s="36"/>
      <c r="K25" s="9" t="e">
        <f t="shared" si="4"/>
        <v>#DIV/0!</v>
      </c>
      <c r="L25" s="47"/>
      <c r="M25" s="54" t="e">
        <f t="shared" si="5"/>
        <v>#DIV/0!</v>
      </c>
      <c r="N25" s="36"/>
      <c r="O25" s="9" t="e">
        <f t="shared" si="6"/>
        <v>#DIV/0!</v>
      </c>
      <c r="P25" s="2" t="str">
        <f t="shared" si="0"/>
        <v>VALID</v>
      </c>
    </row>
    <row r="26" spans="1:16" ht="12.75">
      <c r="A26" s="123"/>
      <c r="B26" s="23" t="s">
        <v>12</v>
      </c>
      <c r="C26" s="33"/>
      <c r="D26" s="6">
        <f>F26+H26+J26+L26+N26</f>
        <v>0</v>
      </c>
      <c r="E26" s="3" t="e">
        <f t="shared" si="1"/>
        <v>#DIV/0!</v>
      </c>
      <c r="F26" s="34"/>
      <c r="G26" s="57" t="e">
        <f t="shared" si="2"/>
        <v>#DIV/0!</v>
      </c>
      <c r="H26" s="45"/>
      <c r="I26" s="4" t="e">
        <f t="shared" si="3"/>
        <v>#DIV/0!</v>
      </c>
      <c r="J26" s="34"/>
      <c r="K26" s="5" t="e">
        <f t="shared" si="4"/>
        <v>#DIV/0!</v>
      </c>
      <c r="L26" s="45"/>
      <c r="M26" s="52" t="e">
        <f t="shared" si="5"/>
        <v>#DIV/0!</v>
      </c>
      <c r="N26" s="34"/>
      <c r="O26" s="5" t="e">
        <f t="shared" si="6"/>
        <v>#DIV/0!</v>
      </c>
      <c r="P26" s="2" t="str">
        <f t="shared" si="0"/>
        <v>VALID</v>
      </c>
    </row>
    <row r="27" spans="1:16" ht="13.5" thickBot="1">
      <c r="A27" s="124"/>
      <c r="B27" s="26" t="s">
        <v>13</v>
      </c>
      <c r="C27" s="30">
        <f>SUM(C25:C26)</f>
        <v>0</v>
      </c>
      <c r="D27" s="21">
        <f>SUM(D25:D26)</f>
        <v>0</v>
      </c>
      <c r="E27" s="20" t="e">
        <f>(D27/C27)*100</f>
        <v>#DIV/0!</v>
      </c>
      <c r="F27" s="21">
        <f>SUM(F25:F26)</f>
        <v>0</v>
      </c>
      <c r="G27" s="60" t="e">
        <f t="shared" si="2"/>
        <v>#DIV/0!</v>
      </c>
      <c r="H27" s="48">
        <f>SUM(H25:H26)</f>
        <v>0</v>
      </c>
      <c r="I27" s="10" t="e">
        <f t="shared" si="3"/>
        <v>#DIV/0!</v>
      </c>
      <c r="J27" s="21">
        <f>SUM(J25:J26)</f>
        <v>0</v>
      </c>
      <c r="K27" s="11" t="e">
        <f t="shared" si="4"/>
        <v>#DIV/0!</v>
      </c>
      <c r="L27" s="48">
        <f>SUM(L25:L26)</f>
        <v>0</v>
      </c>
      <c r="M27" s="55" t="e">
        <f t="shared" si="5"/>
        <v>#DIV/0!</v>
      </c>
      <c r="N27" s="21">
        <f>SUM(N25:N26)</f>
        <v>0</v>
      </c>
      <c r="O27" s="11" t="e">
        <f t="shared" si="6"/>
        <v>#DIV/0!</v>
      </c>
      <c r="P27" s="2" t="str">
        <f t="shared" si="0"/>
        <v>VALID</v>
      </c>
    </row>
    <row r="28" spans="1:16" ht="12.75">
      <c r="A28" s="116" t="s">
        <v>21</v>
      </c>
      <c r="B28" s="25" t="s">
        <v>11</v>
      </c>
      <c r="C28" s="29">
        <f>C10+C13+C16+C25</f>
        <v>0</v>
      </c>
      <c r="D28" s="19">
        <f>D10+D13+D16+D25</f>
        <v>0</v>
      </c>
      <c r="E28" s="7" t="e">
        <f t="shared" si="1"/>
        <v>#DIV/0!</v>
      </c>
      <c r="F28" s="19">
        <f>F10+F13+F16+F25</f>
        <v>0</v>
      </c>
      <c r="G28" s="59" t="e">
        <f t="shared" si="2"/>
        <v>#DIV/0!</v>
      </c>
      <c r="H28" s="49">
        <f>H10+H13+H16+H25</f>
        <v>0</v>
      </c>
      <c r="I28" s="8" t="e">
        <f t="shared" si="3"/>
        <v>#DIV/0!</v>
      </c>
      <c r="J28" s="19">
        <f>J10+J13+J16+J25</f>
        <v>0</v>
      </c>
      <c r="K28" s="9" t="e">
        <f t="shared" si="4"/>
        <v>#DIV/0!</v>
      </c>
      <c r="L28" s="49">
        <f>L10+L13+L16+L25</f>
        <v>0</v>
      </c>
      <c r="M28" s="54" t="e">
        <f t="shared" si="5"/>
        <v>#DIV/0!</v>
      </c>
      <c r="N28" s="19">
        <f>N10+N13+N16+N25</f>
        <v>0</v>
      </c>
      <c r="O28" s="9" t="e">
        <f t="shared" si="6"/>
        <v>#DIV/0!</v>
      </c>
      <c r="P28" s="2" t="str">
        <f t="shared" si="0"/>
        <v>VALID</v>
      </c>
    </row>
    <row r="29" spans="1:16" ht="12.75">
      <c r="A29" s="117"/>
      <c r="B29" s="23" t="s">
        <v>12</v>
      </c>
      <c r="C29" s="27">
        <f>C11+C14+C17+C26</f>
        <v>0</v>
      </c>
      <c r="D29" s="31">
        <f>D11+D14+D17+D26</f>
        <v>0</v>
      </c>
      <c r="E29" s="3" t="e">
        <f t="shared" si="1"/>
        <v>#DIV/0!</v>
      </c>
      <c r="F29" s="31">
        <f>F11+F14+F17+F26</f>
        <v>0</v>
      </c>
      <c r="G29" s="57" t="e">
        <f t="shared" si="2"/>
        <v>#DIV/0!</v>
      </c>
      <c r="H29" s="50">
        <f>H11+H14+H17+H26</f>
        <v>0</v>
      </c>
      <c r="I29" s="4" t="e">
        <f t="shared" si="3"/>
        <v>#DIV/0!</v>
      </c>
      <c r="J29" s="31">
        <f>J11+J14+J17+J26</f>
        <v>0</v>
      </c>
      <c r="K29" s="5" t="e">
        <f t="shared" si="4"/>
        <v>#DIV/0!</v>
      </c>
      <c r="L29" s="50">
        <f>L11+L14+L17+L26</f>
        <v>0</v>
      </c>
      <c r="M29" s="52" t="e">
        <f t="shared" si="5"/>
        <v>#DIV/0!</v>
      </c>
      <c r="N29" s="31">
        <f>N11+N14+N17+N26</f>
        <v>0</v>
      </c>
      <c r="O29" s="5" t="e">
        <f t="shared" si="6"/>
        <v>#DIV/0!</v>
      </c>
      <c r="P29" s="2" t="str">
        <f t="shared" si="0"/>
        <v>VALID</v>
      </c>
    </row>
    <row r="30" spans="1:16" ht="13.5" thickBot="1">
      <c r="A30" s="118"/>
      <c r="B30" s="38" t="s">
        <v>13</v>
      </c>
      <c r="C30" s="39">
        <f>C28+C29</f>
        <v>0</v>
      </c>
      <c r="D30" s="40">
        <f>D28+D29</f>
        <v>0</v>
      </c>
      <c r="E30" s="41" t="e">
        <f>(D30/C30)*100</f>
        <v>#DIV/0!</v>
      </c>
      <c r="F30" s="40">
        <f>F28+F29</f>
        <v>0</v>
      </c>
      <c r="G30" s="61" t="e">
        <f t="shared" si="2"/>
        <v>#DIV/0!</v>
      </c>
      <c r="H30" s="51">
        <f>H28+H29</f>
        <v>0</v>
      </c>
      <c r="I30" s="42" t="e">
        <f t="shared" si="3"/>
        <v>#DIV/0!</v>
      </c>
      <c r="J30" s="40">
        <f>J28+J29</f>
        <v>0</v>
      </c>
      <c r="K30" s="43" t="e">
        <f t="shared" si="4"/>
        <v>#DIV/0!</v>
      </c>
      <c r="L30" s="51">
        <f>L28+L29</f>
        <v>0</v>
      </c>
      <c r="M30" s="56" t="e">
        <f t="shared" si="5"/>
        <v>#DIV/0!</v>
      </c>
      <c r="N30" s="40">
        <f>N28+N29</f>
        <v>0</v>
      </c>
      <c r="O30" s="43" t="e">
        <f t="shared" si="6"/>
        <v>#DIV/0!</v>
      </c>
      <c r="P30" s="2" t="str">
        <f t="shared" si="0"/>
        <v>VALID</v>
      </c>
    </row>
    <row r="31" spans="2:15" ht="12.75">
      <c r="B31" s="37"/>
      <c r="C31" s="37"/>
      <c r="D31" s="37"/>
      <c r="E31" s="37"/>
      <c r="L31" s="37"/>
      <c r="M31" s="37"/>
      <c r="N31" s="37"/>
      <c r="O31" s="37"/>
    </row>
    <row r="32" spans="1:15" ht="12.75">
      <c r="A32" t="s">
        <v>18</v>
      </c>
      <c r="B32" s="37"/>
      <c r="C32" s="37"/>
      <c r="D32" s="37"/>
      <c r="E32" s="37"/>
      <c r="J32" t="s">
        <v>20</v>
      </c>
      <c r="L32" s="37"/>
      <c r="M32" s="37"/>
      <c r="N32" s="37"/>
      <c r="O32" s="37"/>
    </row>
    <row r="33" spans="2:15" ht="12.75">
      <c r="B33" s="145" t="s">
        <v>19</v>
      </c>
      <c r="C33" s="145"/>
      <c r="D33" s="145"/>
      <c r="E33" s="145"/>
      <c r="L33" s="145" t="s">
        <v>19</v>
      </c>
      <c r="M33" s="145"/>
      <c r="N33" s="145"/>
      <c r="O33" s="145"/>
    </row>
  </sheetData>
  <sheetProtection password="CC3D" sheet="1" objects="1" scenarios="1"/>
  <mergeCells count="24">
    <mergeCell ref="B33:E33"/>
    <mergeCell ref="L33:O33"/>
    <mergeCell ref="A10:A12"/>
    <mergeCell ref="A13:A15"/>
    <mergeCell ref="A16:A18"/>
    <mergeCell ref="A19:A21"/>
    <mergeCell ref="A1:O1"/>
    <mergeCell ref="A3:O3"/>
    <mergeCell ref="A7:A9"/>
    <mergeCell ref="B7:C9"/>
    <mergeCell ref="D7:E8"/>
    <mergeCell ref="F7:O7"/>
    <mergeCell ref="F8:G8"/>
    <mergeCell ref="H8:I8"/>
    <mergeCell ref="J8:K8"/>
    <mergeCell ref="A2:O2"/>
    <mergeCell ref="L8:M8"/>
    <mergeCell ref="N8:O8"/>
    <mergeCell ref="A28:A30"/>
    <mergeCell ref="H4:J4"/>
    <mergeCell ref="H5:J5"/>
    <mergeCell ref="G6:J6"/>
    <mergeCell ref="A22:A24"/>
    <mergeCell ref="A25:A27"/>
  </mergeCells>
  <printOptions horizontalCentered="1" verticalCentered="1"/>
  <pageMargins left="0.5" right="1.5" top="0.5" bottom="0.5" header="0.5" footer="0.5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4:L35"/>
  <sheetViews>
    <sheetView zoomScalePageLayoutView="0" workbookViewId="0" topLeftCell="A4">
      <selection activeCell="D29" sqref="D29:F29"/>
    </sheetView>
  </sheetViews>
  <sheetFormatPr defaultColWidth="9.140625" defaultRowHeight="12.75"/>
  <cols>
    <col min="3" max="3" width="9.7109375" style="0" customWidth="1"/>
    <col min="4" max="4" width="19.7109375" style="0" customWidth="1"/>
    <col min="5" max="5" width="9.57421875" style="0" bestFit="1" customWidth="1"/>
    <col min="7" max="7" width="0" style="0" hidden="1" customWidth="1"/>
    <col min="8" max="8" width="21.57421875" style="0" hidden="1" customWidth="1"/>
    <col min="9" max="9" width="0" style="0" hidden="1" customWidth="1"/>
    <col min="10" max="10" width="11.28125" style="0" customWidth="1"/>
    <col min="11" max="11" width="17.28125" style="0" customWidth="1"/>
    <col min="12" max="12" width="18.140625" style="0" customWidth="1"/>
  </cols>
  <sheetData>
    <row r="4" spans="8:10" ht="12.75">
      <c r="H4" s="92"/>
      <c r="I4" s="92"/>
      <c r="J4" s="92"/>
    </row>
    <row r="7" ht="13.5" thickBot="1"/>
    <row r="8" spans="2:6" ht="13.5" thickBot="1">
      <c r="B8" s="187" t="s">
        <v>75</v>
      </c>
      <c r="C8" s="188"/>
      <c r="D8" s="188"/>
      <c r="E8" s="188"/>
      <c r="F8" s="189"/>
    </row>
    <row r="9" spans="2:12" ht="12.75" customHeight="1">
      <c r="B9" s="93"/>
      <c r="C9" s="94"/>
      <c r="D9" s="94"/>
      <c r="E9" s="94"/>
      <c r="F9" s="95"/>
      <c r="K9" s="195" t="s">
        <v>66</v>
      </c>
      <c r="L9" s="196"/>
    </row>
    <row r="10" spans="2:12" ht="12.75" customHeight="1">
      <c r="B10" s="148" t="s">
        <v>37</v>
      </c>
      <c r="C10" s="149"/>
      <c r="D10" s="168">
        <f ca="1">TODAY()</f>
        <v>42575</v>
      </c>
      <c r="E10" s="168"/>
      <c r="F10" s="169"/>
      <c r="G10">
        <f>DAY(D10)</f>
        <v>24</v>
      </c>
      <c r="H10">
        <f>MONTH(D10)</f>
        <v>7</v>
      </c>
      <c r="I10">
        <f>YEAR(D10)</f>
        <v>2016</v>
      </c>
      <c r="K10" s="146" t="s">
        <v>53</v>
      </c>
      <c r="L10" s="193" t="s">
        <v>54</v>
      </c>
    </row>
    <row r="11" spans="2:12" ht="12.75" customHeight="1">
      <c r="B11" s="148" t="s">
        <v>38</v>
      </c>
      <c r="C11" s="149"/>
      <c r="D11" s="173">
        <f>((YEAR(D10)-YEAR(D13))*12+MONTH(D10)-MONTH(D13))/12</f>
        <v>19.666666666666668</v>
      </c>
      <c r="E11" s="173"/>
      <c r="F11" s="174"/>
      <c r="K11" s="146"/>
      <c r="L11" s="193"/>
    </row>
    <row r="12" spans="2:12" ht="12.75" customHeight="1" thickBot="1">
      <c r="B12" s="148" t="s">
        <v>60</v>
      </c>
      <c r="C12" s="149"/>
      <c r="D12" s="173">
        <f>D11*12</f>
        <v>236</v>
      </c>
      <c r="E12" s="173"/>
      <c r="F12" s="174"/>
      <c r="K12" s="146"/>
      <c r="L12" s="193" t="s">
        <v>63</v>
      </c>
    </row>
    <row r="13" spans="2:12" ht="12.75" customHeight="1" thickBot="1">
      <c r="B13" s="148" t="s">
        <v>36</v>
      </c>
      <c r="C13" s="149"/>
      <c r="D13" s="170">
        <v>35382</v>
      </c>
      <c r="E13" s="171"/>
      <c r="F13" s="172"/>
      <c r="G13">
        <f>DAY(D13)</f>
        <v>13</v>
      </c>
      <c r="H13">
        <f>MONTH(D13)</f>
        <v>11</v>
      </c>
      <c r="I13">
        <f>YEAR(D13)</f>
        <v>1996</v>
      </c>
      <c r="K13" s="147"/>
      <c r="L13" s="194"/>
    </row>
    <row r="14" spans="2:9" ht="12.75">
      <c r="B14" s="148" t="s">
        <v>54</v>
      </c>
      <c r="C14" s="149"/>
      <c r="D14" s="198">
        <v>45</v>
      </c>
      <c r="E14" s="199"/>
      <c r="F14" s="200"/>
      <c r="G14">
        <f>G10-G13</f>
        <v>11</v>
      </c>
      <c r="H14">
        <f>H10-H13</f>
        <v>-4</v>
      </c>
      <c r="I14">
        <f>I10-I13</f>
        <v>20</v>
      </c>
    </row>
    <row r="15" spans="2:6" ht="13.5" thickBot="1">
      <c r="B15" s="148" t="s">
        <v>64</v>
      </c>
      <c r="C15" s="149"/>
      <c r="D15" s="175">
        <v>1.4</v>
      </c>
      <c r="E15" s="176"/>
      <c r="F15" s="177"/>
    </row>
    <row r="16" spans="2:6" ht="12.75">
      <c r="B16" s="148" t="s">
        <v>53</v>
      </c>
      <c r="C16" s="149"/>
      <c r="D16" s="150">
        <f>ROUND(D14/(POWER(D15,2)),2)</f>
        <v>22.96</v>
      </c>
      <c r="E16" s="150" t="e">
        <f>ROUND(H16/(POWER(H18,2)),2)</f>
        <v>#DIV/0!</v>
      </c>
      <c r="F16" s="151" t="e">
        <f>ROUND(I16/(POWER(I18,2)),2)</f>
        <v>#DIV/0!</v>
      </c>
    </row>
    <row r="17" spans="2:8" ht="13.5" thickBot="1">
      <c r="B17" s="152" t="s">
        <v>65</v>
      </c>
      <c r="C17" s="153"/>
      <c r="D17" s="154" t="str">
        <f>IF(OR(D11&lt;5,D11&gt;19),"AGE IS NOT WITHIN RANGE",TABLES!B11)</f>
        <v>AGE IS NOT WITHIN RANGE</v>
      </c>
      <c r="E17" s="154"/>
      <c r="F17" s="155"/>
      <c r="H17" s="91"/>
    </row>
    <row r="18" spans="11:12" ht="12.75">
      <c r="K18" s="197" t="s">
        <v>72</v>
      </c>
      <c r="L18" s="197"/>
    </row>
    <row r="19" spans="4:12" ht="13.5" thickBot="1">
      <c r="D19" s="2"/>
      <c r="H19" s="2">
        <f>IF(G14&gt;-0.01,D12,D12-1)</f>
        <v>236</v>
      </c>
      <c r="K19" s="101" t="s">
        <v>68</v>
      </c>
      <c r="L19" s="101" t="s">
        <v>69</v>
      </c>
    </row>
    <row r="20" spans="11:12" ht="12.75">
      <c r="K20" s="99" t="s">
        <v>56</v>
      </c>
      <c r="L20" s="90" t="s">
        <v>55</v>
      </c>
    </row>
    <row r="21" spans="11:12" ht="12.75" customHeight="1" thickBot="1">
      <c r="K21" s="105">
        <v>2.2</v>
      </c>
      <c r="L21" s="103">
        <f>K21/TABLES!J221</f>
        <v>1</v>
      </c>
    </row>
    <row r="22" spans="2:12" ht="12.75" customHeight="1">
      <c r="B22" s="190" t="s">
        <v>76</v>
      </c>
      <c r="C22" s="191"/>
      <c r="D22" s="191"/>
      <c r="E22" s="191"/>
      <c r="F22" s="192"/>
      <c r="K22" s="102" t="s">
        <v>57</v>
      </c>
      <c r="L22" s="102" t="s">
        <v>11</v>
      </c>
    </row>
    <row r="23" spans="2:12" ht="12.75" customHeight="1" thickBot="1">
      <c r="B23" s="96"/>
      <c r="C23" s="97"/>
      <c r="D23" s="97"/>
      <c r="E23" s="97"/>
      <c r="F23" s="98"/>
      <c r="K23" s="106">
        <v>100</v>
      </c>
      <c r="L23" s="104">
        <f>K23*TABLES!F221/TABLES!G221</f>
        <v>2.54</v>
      </c>
    </row>
    <row r="24" spans="2:12" ht="13.5" customHeight="1">
      <c r="B24" s="156" t="s">
        <v>37</v>
      </c>
      <c r="C24" s="157"/>
      <c r="D24" s="166">
        <f ca="1">TODAY()</f>
        <v>42575</v>
      </c>
      <c r="E24" s="166"/>
      <c r="F24" s="167"/>
      <c r="K24" s="99" t="s">
        <v>58</v>
      </c>
      <c r="L24" s="90" t="s">
        <v>11</v>
      </c>
    </row>
    <row r="25" spans="2:12" ht="13.5" thickBot="1">
      <c r="B25" s="156" t="s">
        <v>38</v>
      </c>
      <c r="C25" s="157"/>
      <c r="D25" s="161">
        <f>((YEAR(D24)-YEAR(D27))*12+MONTH(D24)-MONTH(D27))/12</f>
        <v>21.333333333333332</v>
      </c>
      <c r="E25" s="161"/>
      <c r="F25" s="162"/>
      <c r="K25" s="105">
        <v>100</v>
      </c>
      <c r="L25" s="103">
        <f>K25/TABLES!G221</f>
        <v>1</v>
      </c>
    </row>
    <row r="26" spans="2:12" ht="13.5" thickBot="1">
      <c r="B26" s="156" t="s">
        <v>60</v>
      </c>
      <c r="C26" s="157"/>
      <c r="D26" s="161">
        <f>D25*12</f>
        <v>256</v>
      </c>
      <c r="E26" s="161"/>
      <c r="F26" s="162"/>
      <c r="K26" s="102" t="s">
        <v>67</v>
      </c>
      <c r="L26" s="102" t="s">
        <v>11</v>
      </c>
    </row>
    <row r="27" spans="2:12" ht="12.75">
      <c r="B27" s="156" t="s">
        <v>36</v>
      </c>
      <c r="C27" s="157"/>
      <c r="D27" s="163">
        <v>34781</v>
      </c>
      <c r="E27" s="164"/>
      <c r="F27" s="165"/>
      <c r="K27" s="107">
        <v>100</v>
      </c>
      <c r="L27" s="100">
        <f>((K27*TABLES!D221)*TABLES!F221)/TABLES!G221</f>
        <v>30.48</v>
      </c>
    </row>
    <row r="28" spans="2:6" ht="12.75">
      <c r="B28" s="156" t="s">
        <v>54</v>
      </c>
      <c r="C28" s="157"/>
      <c r="D28" s="158">
        <v>55</v>
      </c>
      <c r="E28" s="159"/>
      <c r="F28" s="160"/>
    </row>
    <row r="29" spans="2:6" ht="13.5" thickBot="1">
      <c r="B29" s="156" t="s">
        <v>64</v>
      </c>
      <c r="C29" s="157"/>
      <c r="D29" s="182">
        <v>1.63</v>
      </c>
      <c r="E29" s="183"/>
      <c r="F29" s="184"/>
    </row>
    <row r="30" spans="2:6" ht="12.75">
      <c r="B30" s="156" t="s">
        <v>53</v>
      </c>
      <c r="C30" s="157"/>
      <c r="D30" s="185">
        <f>ROUND(D28/(POWER(D29,2)),2)</f>
        <v>20.7</v>
      </c>
      <c r="E30" s="185" t="e">
        <f>ROUND(H30/(POWER(H32,2)),2)</f>
        <v>#DIV/0!</v>
      </c>
      <c r="F30" s="186" t="e">
        <f>ROUND(I30/(POWER(I32,2)),2)</f>
        <v>#DIV/0!</v>
      </c>
    </row>
    <row r="31" spans="2:6" ht="12.75" customHeight="1" thickBot="1">
      <c r="B31" s="178" t="s">
        <v>65</v>
      </c>
      <c r="C31" s="179"/>
      <c r="D31" s="180" t="str">
        <f>IF(OR(D25&lt;5,D25&gt;19),"AGE IS NOT WITHIN RANGE",TABLES!O11)</f>
        <v>AGE IS NOT WITHIN RANGE</v>
      </c>
      <c r="E31" s="180"/>
      <c r="F31" s="181"/>
    </row>
    <row r="32" ht="12.75" customHeight="1"/>
    <row r="33" ht="12.75" customHeight="1"/>
    <row r="34" ht="13.5" customHeight="1"/>
    <row r="35" spans="5:6" ht="12.75">
      <c r="E35" s="2"/>
      <c r="F35" s="2"/>
    </row>
  </sheetData>
  <sheetProtection password="CC3D" sheet="1" objects="1" scenarios="1" selectLockedCells="1"/>
  <mergeCells count="39">
    <mergeCell ref="B8:F8"/>
    <mergeCell ref="B22:F22"/>
    <mergeCell ref="L12:L13"/>
    <mergeCell ref="L10:L11"/>
    <mergeCell ref="K9:L9"/>
    <mergeCell ref="K18:L18"/>
    <mergeCell ref="D14:F14"/>
    <mergeCell ref="B13:C13"/>
    <mergeCell ref="B12:C12"/>
    <mergeCell ref="B11:C11"/>
    <mergeCell ref="B31:C31"/>
    <mergeCell ref="D31:F31"/>
    <mergeCell ref="B29:C29"/>
    <mergeCell ref="D29:F29"/>
    <mergeCell ref="B30:C30"/>
    <mergeCell ref="D30:F30"/>
    <mergeCell ref="B24:C24"/>
    <mergeCell ref="D24:F24"/>
    <mergeCell ref="D10:F10"/>
    <mergeCell ref="D13:F13"/>
    <mergeCell ref="D11:F11"/>
    <mergeCell ref="D12:F12"/>
    <mergeCell ref="D15:F15"/>
    <mergeCell ref="B16:C16"/>
    <mergeCell ref="B15:C15"/>
    <mergeCell ref="B28:C28"/>
    <mergeCell ref="D28:F28"/>
    <mergeCell ref="B25:C25"/>
    <mergeCell ref="D25:F25"/>
    <mergeCell ref="B26:C26"/>
    <mergeCell ref="D26:F26"/>
    <mergeCell ref="B27:C27"/>
    <mergeCell ref="D27:F27"/>
    <mergeCell ref="K10:K13"/>
    <mergeCell ref="B14:C14"/>
    <mergeCell ref="D16:F16"/>
    <mergeCell ref="B17:C17"/>
    <mergeCell ref="D17:F17"/>
    <mergeCell ref="B10:C10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G241"/>
  <sheetViews>
    <sheetView zoomScalePageLayoutView="0" workbookViewId="0" topLeftCell="C1">
      <selection activeCell="U235" sqref="U235"/>
    </sheetView>
  </sheetViews>
  <sheetFormatPr defaultColWidth="9.140625" defaultRowHeight="12.75"/>
  <cols>
    <col min="1" max="1" width="13.57421875" style="0" hidden="1" customWidth="1"/>
    <col min="2" max="2" width="12.57421875" style="0" hidden="1" customWidth="1"/>
    <col min="4" max="4" width="13.140625" style="0" customWidth="1"/>
    <col min="5" max="13" width="8.7109375" style="0" customWidth="1"/>
    <col min="14" max="15" width="8.7109375" style="0" hidden="1" customWidth="1"/>
    <col min="16" max="33" width="8.7109375" style="0" customWidth="1"/>
  </cols>
  <sheetData>
    <row r="3" spans="4:25" ht="12.75">
      <c r="D3" s="204" t="s">
        <v>22</v>
      </c>
      <c r="E3" s="204"/>
      <c r="F3" s="204"/>
      <c r="G3" s="204"/>
      <c r="H3" s="204"/>
      <c r="I3" s="204"/>
      <c r="J3" s="204"/>
      <c r="K3" s="204"/>
      <c r="L3" s="204"/>
      <c r="M3" s="85"/>
      <c r="N3" s="85"/>
      <c r="O3" s="85"/>
      <c r="Q3" s="203" t="s">
        <v>34</v>
      </c>
      <c r="R3" s="203"/>
      <c r="S3" s="203"/>
      <c r="T3" s="203"/>
      <c r="U3" s="203"/>
      <c r="V3" s="203"/>
      <c r="W3" s="203"/>
      <c r="X3" s="203"/>
      <c r="Y3" s="203"/>
    </row>
    <row r="4" spans="4:25" ht="12.75">
      <c r="D4" s="204" t="s">
        <v>33</v>
      </c>
      <c r="E4" s="204"/>
      <c r="F4" s="204"/>
      <c r="G4" s="204"/>
      <c r="H4" s="204"/>
      <c r="I4" s="204"/>
      <c r="J4" s="204"/>
      <c r="K4" s="204"/>
      <c r="L4" s="204"/>
      <c r="M4" s="85"/>
      <c r="N4" s="85"/>
      <c r="O4" s="85"/>
      <c r="Q4" s="203" t="s">
        <v>35</v>
      </c>
      <c r="R4" s="203"/>
      <c r="S4" s="203"/>
      <c r="T4" s="203"/>
      <c r="U4" s="203"/>
      <c r="V4" s="203"/>
      <c r="W4" s="203"/>
      <c r="X4" s="203"/>
      <c r="Y4" s="203"/>
    </row>
    <row r="5" spans="4:25" ht="12.75"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T5" s="65"/>
      <c r="U5" s="65"/>
      <c r="V5" s="65"/>
      <c r="W5" s="65"/>
      <c r="X5" s="65"/>
      <c r="Y5" s="65"/>
    </row>
    <row r="6" spans="4:25" ht="12.75">
      <c r="D6" s="66"/>
      <c r="E6" s="66"/>
      <c r="F6" s="66" t="s">
        <v>4</v>
      </c>
      <c r="G6" s="66" t="s">
        <v>5</v>
      </c>
      <c r="H6" s="207" t="s">
        <v>6</v>
      </c>
      <c r="I6" s="207"/>
      <c r="J6" s="207"/>
      <c r="K6" s="66" t="s">
        <v>7</v>
      </c>
      <c r="L6" s="66" t="s">
        <v>8</v>
      </c>
      <c r="M6" s="66"/>
      <c r="N6" s="66"/>
      <c r="O6" s="66"/>
      <c r="Q6" s="67"/>
      <c r="R6" s="67"/>
      <c r="S6" s="67" t="s">
        <v>4</v>
      </c>
      <c r="T6" s="67" t="s">
        <v>5</v>
      </c>
      <c r="U6" s="206" t="s">
        <v>6</v>
      </c>
      <c r="V6" s="206"/>
      <c r="W6" s="206"/>
      <c r="X6" s="67" t="s">
        <v>7</v>
      </c>
      <c r="Y6" s="67" t="s">
        <v>8</v>
      </c>
    </row>
    <row r="7" spans="4:25" ht="12.75">
      <c r="D7" s="62" t="s">
        <v>23</v>
      </c>
      <c r="E7" s="62" t="s">
        <v>24</v>
      </c>
      <c r="F7" s="62" t="s">
        <v>25</v>
      </c>
      <c r="G7" s="62" t="s">
        <v>26</v>
      </c>
      <c r="H7" s="62" t="s">
        <v>27</v>
      </c>
      <c r="I7" s="62" t="s">
        <v>28</v>
      </c>
      <c r="J7" s="62" t="s">
        <v>29</v>
      </c>
      <c r="K7" s="62" t="s">
        <v>30</v>
      </c>
      <c r="L7" s="62" t="s">
        <v>31</v>
      </c>
      <c r="M7" s="62"/>
      <c r="N7" s="62"/>
      <c r="O7" s="62"/>
      <c r="Q7" s="64" t="s">
        <v>23</v>
      </c>
      <c r="R7" s="64" t="s">
        <v>24</v>
      </c>
      <c r="S7" s="64" t="s">
        <v>25</v>
      </c>
      <c r="T7" s="64" t="s">
        <v>26</v>
      </c>
      <c r="U7" s="64" t="s">
        <v>27</v>
      </c>
      <c r="V7" s="64" t="s">
        <v>28</v>
      </c>
      <c r="W7" s="64" t="s">
        <v>29</v>
      </c>
      <c r="X7" s="64" t="s">
        <v>30</v>
      </c>
      <c r="Y7" s="64" t="s">
        <v>31</v>
      </c>
    </row>
    <row r="9" spans="1:15" ht="12.75">
      <c r="A9" t="s">
        <v>61</v>
      </c>
      <c r="B9" s="68">
        <f>COMPUTATION!D12</f>
        <v>236</v>
      </c>
      <c r="N9" t="s">
        <v>61</v>
      </c>
      <c r="O9" s="68">
        <f>COMPUTATION!D26</f>
        <v>256</v>
      </c>
    </row>
    <row r="10" spans="1:15" ht="12.75">
      <c r="A10" t="s">
        <v>53</v>
      </c>
      <c r="B10" s="68">
        <f>COMPUTATION!D16</f>
        <v>22.96</v>
      </c>
      <c r="F10" s="2"/>
      <c r="G10" s="2">
        <f>IF(AND($A$11&gt;F12,$A$11&lt;G12),G8,"")</f>
      </c>
      <c r="H10" s="2">
        <f>IF(AND($A$11&gt;$G$12,$A$11&lt;$K$12),$H$8,"")</f>
      </c>
      <c r="I10" s="2">
        <f>IF(AND($A$11&gt;$G$12,$A$11&lt;$K$12),$H$8,"")</f>
      </c>
      <c r="J10" s="2">
        <f>IF(AND($A$11&gt;$G$12,$A$11&lt;$K$12),$H$8,"")</f>
      </c>
      <c r="K10" s="2">
        <f>IF(AND($A$11&gt;K12,$A$11&lt;L12),K8,"")</f>
      </c>
      <c r="L10" s="2"/>
      <c r="M10" s="2"/>
      <c r="N10" t="s">
        <v>53</v>
      </c>
      <c r="O10" s="68">
        <f>COMPUTATION!D30</f>
        <v>20.7</v>
      </c>
    </row>
    <row r="11" spans="1:25" ht="12.75">
      <c r="A11" t="s">
        <v>62</v>
      </c>
      <c r="B11" s="2" t="str">
        <f>IF(F11&lt;&gt;"",F11,IF(G11&lt;&gt;"",G11,IF(H11&lt;&gt;"",H11,IF(K11&lt;&gt;"",K11,IF(L11&lt;&gt;"",L11,"")))))</f>
        <v>Normal</v>
      </c>
      <c r="F11" s="88">
        <f>IF(B10&lt;F12+0.01,F6,"")</f>
      </c>
      <c r="G11" s="2">
        <f>IF(AND($B$10&gt;F12,$B$10&lt;G12+0.01),G6,"")</f>
      </c>
      <c r="H11" s="205" t="str">
        <f>IF(AND($B$10&gt;$G$12,$B$10&lt;$K$12),H6,"")</f>
        <v>Normal</v>
      </c>
      <c r="I11" s="205"/>
      <c r="J11" s="205"/>
      <c r="K11" s="2">
        <f>IF(AND($B$10&gt;K12-0.01,$B$10&lt;L12),K6,"")</f>
      </c>
      <c r="L11" s="2">
        <f>IF(B10&gt;(L12-0.01),L6,"")</f>
      </c>
      <c r="M11" s="2"/>
      <c r="N11" t="s">
        <v>62</v>
      </c>
      <c r="O11" s="2" t="str">
        <f>IF(S11&lt;&gt;"",S11,IF(T11&lt;&gt;"",T11,IF(U11&lt;&gt;"",U11,IF(X11&lt;&gt;"",X11,IF(Y11&lt;&gt;"",Y11,"")))))</f>
        <v>Normal</v>
      </c>
      <c r="P11" s="86"/>
      <c r="S11" s="88">
        <f>IF(O10&lt;S12+0.01,S6,"")</f>
      </c>
      <c r="T11" s="2">
        <f>IF(AND(O10&gt;S12,O10&lt;T12+0.01),T6,"")</f>
      </c>
      <c r="U11" s="205" t="str">
        <f>IF(AND(O10&gt;T12,O10&lt;X12),U6,"")</f>
        <v>Normal</v>
      </c>
      <c r="V11" s="205"/>
      <c r="W11" s="205"/>
      <c r="X11" s="2">
        <f>IF(AND(O10&gt;X12-0.01,O10&lt;Y12),X6,"")</f>
      </c>
      <c r="Y11" s="2">
        <f>IF(O10&gt;(Y12-0.01),Y6,"")</f>
      </c>
    </row>
    <row r="12" spans="6:26" ht="12.75">
      <c r="F12" s="68">
        <f>VLOOKUP($B$9,$E$13:$L$181,2,TRUE)</f>
        <v>15.9</v>
      </c>
      <c r="G12" s="68">
        <f>VLOOKUP($B$9,$E$13:$L$181,3,TRUE)</f>
        <v>17.6</v>
      </c>
      <c r="H12" s="68">
        <f>VLOOKUP($B$9,$E$13:$L$181,4,TRUE)</f>
        <v>19.6</v>
      </c>
      <c r="I12" s="68">
        <f>VLOOKUP($B$9,$E$13:$L$181,5,TRUE)</f>
        <v>22.2</v>
      </c>
      <c r="J12" s="68">
        <f>VLOOKUP($B$9,$E$13:$L$181,6,TRUE)</f>
        <v>25.4</v>
      </c>
      <c r="K12" s="68">
        <f>VLOOKUP($B$9,$E$13:$L$181,7,TRUE)</f>
        <v>29.7</v>
      </c>
      <c r="L12" s="68">
        <f>VLOOKUP($B$9,$E$13:$L$181,8,TRUE)</f>
        <v>35.5</v>
      </c>
      <c r="M12" s="68"/>
      <c r="N12" s="68"/>
      <c r="O12" s="68"/>
      <c r="S12" s="68">
        <f>VLOOKUP(O9,R13:Y181,2,TRUE)</f>
        <v>14.7</v>
      </c>
      <c r="T12" s="68">
        <f>VLOOKUP(O9,R13:Y181,3,TRUE)</f>
        <v>16.5</v>
      </c>
      <c r="U12" s="68">
        <f>VLOOKUP(O9,R13:Y181,4,TRUE)</f>
        <v>18.7</v>
      </c>
      <c r="V12" s="68">
        <f>VLOOKUP(O9,R13:Y181,5,TRUE)</f>
        <v>21.4</v>
      </c>
      <c r="W12" s="68">
        <f>VLOOKUP(O9,R13:Y181,6,TRUE)</f>
        <v>25</v>
      </c>
      <c r="X12" s="68">
        <f>VLOOKUP(O9,R13:Y181,7,TRUE)</f>
        <v>29.7</v>
      </c>
      <c r="Y12" s="68">
        <f>VLOOKUP(O9,R13:Y181,8,TRUE)</f>
        <v>36.2</v>
      </c>
      <c r="Z12" s="86"/>
    </row>
    <row r="13" spans="4:25" ht="12.75">
      <c r="D13" s="62">
        <v>5</v>
      </c>
      <c r="E13" s="87">
        <v>60</v>
      </c>
      <c r="F13" s="87">
        <v>12.1</v>
      </c>
      <c r="G13" s="87">
        <v>13</v>
      </c>
      <c r="H13" s="87">
        <v>14.1</v>
      </c>
      <c r="I13" s="87">
        <v>15.3</v>
      </c>
      <c r="J13" s="87">
        <v>16.6</v>
      </c>
      <c r="K13" s="87">
        <v>18.3</v>
      </c>
      <c r="L13" s="87">
        <v>20.2</v>
      </c>
      <c r="M13" s="87"/>
      <c r="N13" s="87"/>
      <c r="O13" s="87"/>
      <c r="Q13" s="89">
        <v>5</v>
      </c>
      <c r="R13" s="89">
        <v>60</v>
      </c>
      <c r="S13" s="89">
        <v>11.8</v>
      </c>
      <c r="T13" s="89">
        <v>12.7</v>
      </c>
      <c r="U13" s="89">
        <v>13.9</v>
      </c>
      <c r="V13" s="89">
        <v>15.2</v>
      </c>
      <c r="W13" s="89">
        <v>16.9</v>
      </c>
      <c r="X13" s="89">
        <v>18.9</v>
      </c>
      <c r="Y13" s="89">
        <v>21.2</v>
      </c>
    </row>
    <row r="14" spans="4:25" ht="12.75">
      <c r="D14" s="63">
        <v>0.20902777777777778</v>
      </c>
      <c r="E14" s="87">
        <v>61</v>
      </c>
      <c r="F14" s="87">
        <v>12.1</v>
      </c>
      <c r="G14" s="87">
        <v>13</v>
      </c>
      <c r="H14" s="87">
        <v>14.1</v>
      </c>
      <c r="I14" s="87">
        <v>15.3</v>
      </c>
      <c r="J14" s="87">
        <v>16.6</v>
      </c>
      <c r="K14" s="87">
        <v>18.3</v>
      </c>
      <c r="L14" s="87">
        <v>20.2</v>
      </c>
      <c r="M14" s="87"/>
      <c r="N14" s="87"/>
      <c r="O14" s="87"/>
      <c r="Q14" s="89">
        <v>0.20902777777777778</v>
      </c>
      <c r="R14" s="89">
        <v>61</v>
      </c>
      <c r="S14" s="89">
        <v>11.8</v>
      </c>
      <c r="T14" s="89">
        <v>12.7</v>
      </c>
      <c r="U14" s="89">
        <v>13.9</v>
      </c>
      <c r="V14" s="89">
        <v>15.2</v>
      </c>
      <c r="W14" s="89">
        <v>16.9</v>
      </c>
      <c r="X14" s="89">
        <v>18.9</v>
      </c>
      <c r="Y14" s="89">
        <v>21.3</v>
      </c>
    </row>
    <row r="15" spans="4:25" ht="12.75">
      <c r="D15" s="63">
        <v>0.20972222222222223</v>
      </c>
      <c r="E15" s="87">
        <v>62</v>
      </c>
      <c r="F15" s="87">
        <v>12.1</v>
      </c>
      <c r="G15" s="87">
        <v>13</v>
      </c>
      <c r="H15" s="87">
        <v>14.1</v>
      </c>
      <c r="I15" s="87">
        <v>15.3</v>
      </c>
      <c r="J15" s="87">
        <v>16.6</v>
      </c>
      <c r="K15" s="87">
        <v>18.3</v>
      </c>
      <c r="L15" s="87">
        <v>20.2</v>
      </c>
      <c r="M15" s="87"/>
      <c r="N15" s="87"/>
      <c r="O15" s="87"/>
      <c r="Q15" s="89">
        <v>0.20972222222222223</v>
      </c>
      <c r="R15" s="89">
        <v>62</v>
      </c>
      <c r="S15" s="89">
        <v>11.8</v>
      </c>
      <c r="T15" s="89">
        <v>12.7</v>
      </c>
      <c r="U15" s="89">
        <v>13.9</v>
      </c>
      <c r="V15" s="89">
        <v>15.2</v>
      </c>
      <c r="W15" s="89">
        <v>16.9</v>
      </c>
      <c r="X15" s="89">
        <v>18.9</v>
      </c>
      <c r="Y15" s="89">
        <v>21.4</v>
      </c>
    </row>
    <row r="16" spans="4:25" ht="12.75">
      <c r="D16" s="63">
        <v>0.21041666666666667</v>
      </c>
      <c r="E16" s="87">
        <v>63</v>
      </c>
      <c r="F16" s="87">
        <v>12.1</v>
      </c>
      <c r="G16" s="87">
        <v>13</v>
      </c>
      <c r="H16" s="87">
        <v>14.1</v>
      </c>
      <c r="I16" s="87">
        <v>15.3</v>
      </c>
      <c r="J16" s="87">
        <v>16.7</v>
      </c>
      <c r="K16" s="87">
        <v>18.3</v>
      </c>
      <c r="L16" s="87">
        <v>20.2</v>
      </c>
      <c r="M16" s="87"/>
      <c r="N16" s="87"/>
      <c r="O16" s="87"/>
      <c r="Q16" s="89">
        <v>0.21041666666666667</v>
      </c>
      <c r="R16" s="89">
        <v>63</v>
      </c>
      <c r="S16" s="89">
        <v>11.8</v>
      </c>
      <c r="T16" s="89">
        <v>12.7</v>
      </c>
      <c r="U16" s="89">
        <v>13.9</v>
      </c>
      <c r="V16" s="89">
        <v>15.2</v>
      </c>
      <c r="W16" s="89">
        <v>16.9</v>
      </c>
      <c r="X16" s="89">
        <v>18.9</v>
      </c>
      <c r="Y16" s="89">
        <v>21.5</v>
      </c>
    </row>
    <row r="17" spans="4:25" ht="12.75">
      <c r="D17" s="63">
        <v>0.2111111111111111</v>
      </c>
      <c r="E17" s="87">
        <v>64</v>
      </c>
      <c r="F17" s="87">
        <v>12.1</v>
      </c>
      <c r="G17" s="87">
        <v>13</v>
      </c>
      <c r="H17" s="87">
        <v>14.1</v>
      </c>
      <c r="I17" s="87">
        <v>15.3</v>
      </c>
      <c r="J17" s="87">
        <v>16.7</v>
      </c>
      <c r="K17" s="87">
        <v>18.3</v>
      </c>
      <c r="L17" s="87">
        <v>20.3</v>
      </c>
      <c r="M17" s="87"/>
      <c r="N17" s="87"/>
      <c r="O17" s="87"/>
      <c r="Q17" s="89">
        <v>0.2111111111111111</v>
      </c>
      <c r="R17" s="89">
        <v>64</v>
      </c>
      <c r="S17" s="89">
        <v>11.8</v>
      </c>
      <c r="T17" s="89">
        <v>12.7</v>
      </c>
      <c r="U17" s="89">
        <v>13.9</v>
      </c>
      <c r="V17" s="89">
        <v>15.2</v>
      </c>
      <c r="W17" s="89">
        <v>16.9</v>
      </c>
      <c r="X17" s="89">
        <v>18.9</v>
      </c>
      <c r="Y17" s="89">
        <v>21.5</v>
      </c>
    </row>
    <row r="18" spans="4:25" ht="12.75">
      <c r="D18" s="63">
        <v>0.21180555555555555</v>
      </c>
      <c r="E18" s="87">
        <v>65</v>
      </c>
      <c r="F18" s="87">
        <v>12.1</v>
      </c>
      <c r="G18" s="87">
        <v>13</v>
      </c>
      <c r="H18" s="87">
        <v>14.1</v>
      </c>
      <c r="I18" s="87">
        <v>15.3</v>
      </c>
      <c r="J18" s="87">
        <v>16.7</v>
      </c>
      <c r="K18" s="87">
        <v>18.3</v>
      </c>
      <c r="L18" s="87">
        <v>20.3</v>
      </c>
      <c r="M18" s="87"/>
      <c r="N18" s="87"/>
      <c r="O18" s="87"/>
      <c r="Q18" s="89">
        <v>0.21180555555555555</v>
      </c>
      <c r="R18" s="89">
        <v>65</v>
      </c>
      <c r="S18" s="89">
        <v>11.7</v>
      </c>
      <c r="T18" s="89">
        <v>12.7</v>
      </c>
      <c r="U18" s="89">
        <v>13.9</v>
      </c>
      <c r="V18" s="89">
        <v>15.2</v>
      </c>
      <c r="W18" s="89">
        <v>16.9</v>
      </c>
      <c r="X18" s="89">
        <v>19</v>
      </c>
      <c r="Y18" s="89">
        <v>21.6</v>
      </c>
    </row>
    <row r="19" spans="4:25" ht="12.75">
      <c r="D19" s="63">
        <v>0.2125</v>
      </c>
      <c r="E19" s="87">
        <v>66</v>
      </c>
      <c r="F19" s="87">
        <v>12.1</v>
      </c>
      <c r="G19" s="87">
        <v>13</v>
      </c>
      <c r="H19" s="87">
        <v>14.1</v>
      </c>
      <c r="I19" s="87">
        <v>15.3</v>
      </c>
      <c r="J19" s="87">
        <v>16.7</v>
      </c>
      <c r="K19" s="87">
        <v>18.4</v>
      </c>
      <c r="L19" s="87">
        <v>20.4</v>
      </c>
      <c r="M19" s="87"/>
      <c r="N19" s="87"/>
      <c r="O19" s="87"/>
      <c r="Q19" s="89">
        <v>0.2125</v>
      </c>
      <c r="R19" s="89">
        <v>66</v>
      </c>
      <c r="S19" s="89">
        <v>11.7</v>
      </c>
      <c r="T19" s="89">
        <v>12.7</v>
      </c>
      <c r="U19" s="89">
        <v>13.9</v>
      </c>
      <c r="V19" s="89">
        <v>15.2</v>
      </c>
      <c r="W19" s="89">
        <v>16.9</v>
      </c>
      <c r="X19" s="89">
        <v>19</v>
      </c>
      <c r="Y19" s="89">
        <v>21.7</v>
      </c>
    </row>
    <row r="20" spans="4:25" ht="12.75">
      <c r="D20" s="63">
        <v>0.21319444444444444</v>
      </c>
      <c r="E20" s="87">
        <v>67</v>
      </c>
      <c r="F20" s="87">
        <v>12.1</v>
      </c>
      <c r="G20" s="87">
        <v>13</v>
      </c>
      <c r="H20" s="87">
        <v>14.1</v>
      </c>
      <c r="I20" s="87">
        <v>15.3</v>
      </c>
      <c r="J20" s="87">
        <v>16.7</v>
      </c>
      <c r="K20" s="87">
        <v>18.4</v>
      </c>
      <c r="L20" s="87">
        <v>20.4</v>
      </c>
      <c r="M20" s="87"/>
      <c r="N20" s="87"/>
      <c r="O20" s="87"/>
      <c r="Q20" s="89">
        <v>0.21319444444444444</v>
      </c>
      <c r="R20" s="89">
        <v>67</v>
      </c>
      <c r="S20" s="89">
        <v>11.7</v>
      </c>
      <c r="T20" s="89">
        <v>12.7</v>
      </c>
      <c r="U20" s="89">
        <v>13.9</v>
      </c>
      <c r="V20" s="89">
        <v>15.2</v>
      </c>
      <c r="W20" s="89">
        <v>16.9</v>
      </c>
      <c r="X20" s="89">
        <v>19</v>
      </c>
      <c r="Y20" s="89">
        <v>21.7</v>
      </c>
    </row>
    <row r="21" spans="4:25" ht="12.75">
      <c r="D21" s="63">
        <v>0.2138888888888889</v>
      </c>
      <c r="E21" s="87">
        <v>68</v>
      </c>
      <c r="F21" s="87">
        <v>12.1</v>
      </c>
      <c r="G21" s="87">
        <v>13</v>
      </c>
      <c r="H21" s="87">
        <v>14.1</v>
      </c>
      <c r="I21" s="87">
        <v>15.3</v>
      </c>
      <c r="J21" s="87">
        <v>16.7</v>
      </c>
      <c r="K21" s="87">
        <v>18.4</v>
      </c>
      <c r="L21" s="87">
        <v>20.5</v>
      </c>
      <c r="M21" s="87"/>
      <c r="N21" s="87"/>
      <c r="O21" s="87"/>
      <c r="Q21" s="89">
        <v>0.2138888888888889</v>
      </c>
      <c r="R21" s="89">
        <v>68</v>
      </c>
      <c r="S21" s="89">
        <v>11.7</v>
      </c>
      <c r="T21" s="89">
        <v>12.7</v>
      </c>
      <c r="U21" s="89">
        <v>13.9</v>
      </c>
      <c r="V21" s="89">
        <v>15.3</v>
      </c>
      <c r="W21" s="89">
        <v>17</v>
      </c>
      <c r="X21" s="89">
        <v>19.1</v>
      </c>
      <c r="Y21" s="89">
        <v>21.8</v>
      </c>
    </row>
    <row r="22" spans="4:25" ht="12.75">
      <c r="D22" s="63">
        <v>0.21458333333333335</v>
      </c>
      <c r="E22" s="87">
        <v>69</v>
      </c>
      <c r="F22" s="87">
        <v>12.1</v>
      </c>
      <c r="G22" s="87">
        <v>13</v>
      </c>
      <c r="H22" s="87">
        <v>14.1</v>
      </c>
      <c r="I22" s="87">
        <v>15.3</v>
      </c>
      <c r="J22" s="87">
        <v>16.7</v>
      </c>
      <c r="K22" s="87">
        <v>18.4</v>
      </c>
      <c r="L22" s="87">
        <v>20.5</v>
      </c>
      <c r="M22" s="87"/>
      <c r="N22" s="87"/>
      <c r="O22" s="87"/>
      <c r="Q22" s="89">
        <v>0.21458333333333335</v>
      </c>
      <c r="R22" s="89">
        <v>69</v>
      </c>
      <c r="S22" s="89">
        <v>11.7</v>
      </c>
      <c r="T22" s="89">
        <v>12.7</v>
      </c>
      <c r="U22" s="89">
        <v>13.9</v>
      </c>
      <c r="V22" s="89">
        <v>15.3</v>
      </c>
      <c r="W22" s="89">
        <v>17</v>
      </c>
      <c r="X22" s="89">
        <v>19.1</v>
      </c>
      <c r="Y22" s="89">
        <v>21.9</v>
      </c>
    </row>
    <row r="23" spans="4:25" ht="12.75">
      <c r="D23" s="63">
        <v>0.2152777777777778</v>
      </c>
      <c r="E23" s="87">
        <v>70</v>
      </c>
      <c r="F23" s="87">
        <v>12.1</v>
      </c>
      <c r="G23" s="87">
        <v>13</v>
      </c>
      <c r="H23" s="87">
        <v>14.1</v>
      </c>
      <c r="I23" s="87">
        <v>15.3</v>
      </c>
      <c r="J23" s="87">
        <v>16.7</v>
      </c>
      <c r="K23" s="87">
        <v>18.5</v>
      </c>
      <c r="L23" s="87">
        <v>20.6</v>
      </c>
      <c r="M23" s="87"/>
      <c r="N23" s="87"/>
      <c r="O23" s="87"/>
      <c r="Q23" s="89">
        <v>0.2152777777777778</v>
      </c>
      <c r="R23" s="89">
        <v>70</v>
      </c>
      <c r="S23" s="89">
        <v>11.7</v>
      </c>
      <c r="T23" s="89">
        <v>12.7</v>
      </c>
      <c r="U23" s="89">
        <v>13.9</v>
      </c>
      <c r="V23" s="89">
        <v>15.3</v>
      </c>
      <c r="W23" s="89">
        <v>17</v>
      </c>
      <c r="X23" s="89">
        <v>19.1</v>
      </c>
      <c r="Y23" s="89">
        <v>22</v>
      </c>
    </row>
    <row r="24" spans="4:25" ht="12.75">
      <c r="D24" s="63">
        <v>0.21597222222222223</v>
      </c>
      <c r="E24" s="87">
        <v>71</v>
      </c>
      <c r="F24" s="87">
        <v>12.1</v>
      </c>
      <c r="G24" s="87">
        <v>13</v>
      </c>
      <c r="H24" s="87">
        <v>14.1</v>
      </c>
      <c r="I24" s="87">
        <v>15.3</v>
      </c>
      <c r="J24" s="87">
        <v>16.7</v>
      </c>
      <c r="K24" s="87">
        <v>18.5</v>
      </c>
      <c r="L24" s="87">
        <v>20.6</v>
      </c>
      <c r="M24" s="87"/>
      <c r="N24" s="87"/>
      <c r="O24" s="87"/>
      <c r="Q24" s="89">
        <v>0.21597222222222223</v>
      </c>
      <c r="R24" s="89">
        <v>71</v>
      </c>
      <c r="S24" s="89">
        <v>11.7</v>
      </c>
      <c r="T24" s="89">
        <v>12.7</v>
      </c>
      <c r="U24" s="89">
        <v>13.9</v>
      </c>
      <c r="V24" s="89">
        <v>15.3</v>
      </c>
      <c r="W24" s="89">
        <v>17</v>
      </c>
      <c r="X24" s="89">
        <v>19.2</v>
      </c>
      <c r="Y24" s="89">
        <v>22.1</v>
      </c>
    </row>
    <row r="25" spans="4:25" ht="12.75">
      <c r="D25" s="63">
        <v>0.25</v>
      </c>
      <c r="E25" s="87">
        <v>72</v>
      </c>
      <c r="F25" s="87">
        <v>12.1</v>
      </c>
      <c r="G25" s="87">
        <v>13</v>
      </c>
      <c r="H25" s="87">
        <v>14.1</v>
      </c>
      <c r="I25" s="87">
        <v>15.3</v>
      </c>
      <c r="J25" s="87">
        <v>16.8</v>
      </c>
      <c r="K25" s="87">
        <v>18.5</v>
      </c>
      <c r="L25" s="87">
        <v>20.7</v>
      </c>
      <c r="M25" s="87"/>
      <c r="N25" s="87"/>
      <c r="O25" s="87"/>
      <c r="Q25" s="89">
        <v>0.25</v>
      </c>
      <c r="R25" s="89">
        <v>72</v>
      </c>
      <c r="S25" s="89">
        <v>11.7</v>
      </c>
      <c r="T25" s="89">
        <v>12.7</v>
      </c>
      <c r="U25" s="89">
        <v>13.9</v>
      </c>
      <c r="V25" s="89">
        <v>15.3</v>
      </c>
      <c r="W25" s="89">
        <v>17</v>
      </c>
      <c r="X25" s="89">
        <v>19.2</v>
      </c>
      <c r="Y25" s="89">
        <v>22.1</v>
      </c>
    </row>
    <row r="26" spans="4:25" ht="12.75">
      <c r="D26" s="63">
        <v>0.25069444444444444</v>
      </c>
      <c r="E26" s="87">
        <v>73</v>
      </c>
      <c r="F26" s="87">
        <v>12.1</v>
      </c>
      <c r="G26" s="87">
        <v>13</v>
      </c>
      <c r="H26" s="87">
        <v>14.1</v>
      </c>
      <c r="I26" s="87">
        <v>15.3</v>
      </c>
      <c r="J26" s="87">
        <v>16.8</v>
      </c>
      <c r="K26" s="87">
        <v>18.6</v>
      </c>
      <c r="L26" s="87">
        <v>20.8</v>
      </c>
      <c r="M26" s="87"/>
      <c r="N26" s="87"/>
      <c r="O26" s="87"/>
      <c r="Q26" s="89">
        <v>0.25069444444444444</v>
      </c>
      <c r="R26" s="89">
        <v>73</v>
      </c>
      <c r="S26" s="89">
        <v>11.7</v>
      </c>
      <c r="T26" s="89">
        <v>12.7</v>
      </c>
      <c r="U26" s="89">
        <v>13.9</v>
      </c>
      <c r="V26" s="89">
        <v>15.3</v>
      </c>
      <c r="W26" s="89">
        <v>17</v>
      </c>
      <c r="X26" s="89">
        <v>19.3</v>
      </c>
      <c r="Y26" s="89">
        <v>22.2</v>
      </c>
    </row>
    <row r="27" spans="4:25" ht="12.75">
      <c r="D27" s="63">
        <v>0.2513888888888889</v>
      </c>
      <c r="E27" s="87">
        <v>74</v>
      </c>
      <c r="F27" s="87">
        <v>12.2</v>
      </c>
      <c r="G27" s="87">
        <v>13.1</v>
      </c>
      <c r="H27" s="87">
        <v>14.1</v>
      </c>
      <c r="I27" s="87">
        <v>15.3</v>
      </c>
      <c r="J27" s="87">
        <v>16.8</v>
      </c>
      <c r="K27" s="87">
        <v>18.6</v>
      </c>
      <c r="L27" s="87">
        <v>20.8</v>
      </c>
      <c r="M27" s="87"/>
      <c r="N27" s="87"/>
      <c r="O27" s="87"/>
      <c r="Q27" s="89">
        <v>0.2513888888888889</v>
      </c>
      <c r="R27" s="89">
        <v>74</v>
      </c>
      <c r="S27" s="89">
        <v>11.7</v>
      </c>
      <c r="T27" s="89">
        <v>12.7</v>
      </c>
      <c r="U27" s="89">
        <v>13.9</v>
      </c>
      <c r="V27" s="89">
        <v>15.3</v>
      </c>
      <c r="W27" s="89">
        <v>17</v>
      </c>
      <c r="X27" s="89">
        <v>19.3</v>
      </c>
      <c r="Y27" s="89">
        <v>22.3</v>
      </c>
    </row>
    <row r="28" spans="4:25" ht="12.75">
      <c r="D28" s="63">
        <v>0.2520833333333333</v>
      </c>
      <c r="E28" s="87">
        <v>75</v>
      </c>
      <c r="F28" s="87">
        <v>12.2</v>
      </c>
      <c r="G28" s="87">
        <v>13.1</v>
      </c>
      <c r="H28" s="87">
        <v>14.1</v>
      </c>
      <c r="I28" s="87">
        <v>15.3</v>
      </c>
      <c r="J28" s="87">
        <v>16.8</v>
      </c>
      <c r="K28" s="87">
        <v>18.6</v>
      </c>
      <c r="L28" s="87">
        <v>20.9</v>
      </c>
      <c r="M28" s="87"/>
      <c r="N28" s="87"/>
      <c r="O28" s="87"/>
      <c r="Q28" s="89">
        <v>0.2520833333333333</v>
      </c>
      <c r="R28" s="89">
        <v>75</v>
      </c>
      <c r="S28" s="89">
        <v>11.7</v>
      </c>
      <c r="T28" s="89">
        <v>12.7</v>
      </c>
      <c r="U28" s="89">
        <v>13.9</v>
      </c>
      <c r="V28" s="89">
        <v>15.3</v>
      </c>
      <c r="W28" s="89">
        <v>17.1</v>
      </c>
      <c r="X28" s="89">
        <v>19.3</v>
      </c>
      <c r="Y28" s="89">
        <v>22.4</v>
      </c>
    </row>
    <row r="29" spans="4:25" ht="12.75">
      <c r="D29" s="63">
        <v>0.25277777777777777</v>
      </c>
      <c r="E29" s="87">
        <v>76</v>
      </c>
      <c r="F29" s="87">
        <v>12.2</v>
      </c>
      <c r="G29" s="87">
        <v>13.1</v>
      </c>
      <c r="H29" s="87">
        <v>14.1</v>
      </c>
      <c r="I29" s="87">
        <v>15.4</v>
      </c>
      <c r="J29" s="87">
        <v>16.8</v>
      </c>
      <c r="K29" s="87">
        <v>18.7</v>
      </c>
      <c r="L29" s="87">
        <v>21</v>
      </c>
      <c r="M29" s="87"/>
      <c r="N29" s="87"/>
      <c r="O29" s="87"/>
      <c r="Q29" s="89">
        <v>0.25277777777777777</v>
      </c>
      <c r="R29" s="89">
        <v>76</v>
      </c>
      <c r="S29" s="89">
        <v>11.7</v>
      </c>
      <c r="T29" s="89">
        <v>12.7</v>
      </c>
      <c r="U29" s="89">
        <v>13.9</v>
      </c>
      <c r="V29" s="89">
        <v>15.3</v>
      </c>
      <c r="W29" s="89">
        <v>17.1</v>
      </c>
      <c r="X29" s="89">
        <v>19.4</v>
      </c>
      <c r="Y29" s="89">
        <v>22.5</v>
      </c>
    </row>
    <row r="30" spans="4:25" ht="12.75">
      <c r="D30" s="63">
        <v>0.2534722222222222</v>
      </c>
      <c r="E30" s="87">
        <v>77</v>
      </c>
      <c r="F30" s="87">
        <v>12.2</v>
      </c>
      <c r="G30" s="87">
        <v>13.1</v>
      </c>
      <c r="H30" s="87">
        <v>14.1</v>
      </c>
      <c r="I30" s="87">
        <v>15.4</v>
      </c>
      <c r="J30" s="87">
        <v>16.9</v>
      </c>
      <c r="K30" s="87">
        <v>18.7</v>
      </c>
      <c r="L30" s="87">
        <v>21</v>
      </c>
      <c r="M30" s="87"/>
      <c r="N30" s="87"/>
      <c r="O30" s="87"/>
      <c r="Q30" s="89">
        <v>0.2534722222222222</v>
      </c>
      <c r="R30" s="89">
        <v>77</v>
      </c>
      <c r="S30" s="89">
        <v>11.7</v>
      </c>
      <c r="T30" s="89">
        <v>12.7</v>
      </c>
      <c r="U30" s="89">
        <v>13.9</v>
      </c>
      <c r="V30" s="89">
        <v>15.3</v>
      </c>
      <c r="W30" s="89">
        <v>17.1</v>
      </c>
      <c r="X30" s="89">
        <v>19.4</v>
      </c>
      <c r="Y30" s="89">
        <v>22.6</v>
      </c>
    </row>
    <row r="31" spans="4:25" ht="12.75">
      <c r="D31" s="63">
        <v>0.25416666666666665</v>
      </c>
      <c r="E31" s="87">
        <v>78</v>
      </c>
      <c r="F31" s="87">
        <v>12.2</v>
      </c>
      <c r="G31" s="87">
        <v>13.1</v>
      </c>
      <c r="H31" s="87">
        <v>14.1</v>
      </c>
      <c r="I31" s="87">
        <v>15.4</v>
      </c>
      <c r="J31" s="87">
        <v>16.9</v>
      </c>
      <c r="K31" s="87">
        <v>18.7</v>
      </c>
      <c r="L31" s="87">
        <v>21.1</v>
      </c>
      <c r="M31" s="87"/>
      <c r="N31" s="87"/>
      <c r="O31" s="87"/>
      <c r="Q31" s="89">
        <v>0.25416666666666665</v>
      </c>
      <c r="R31" s="89">
        <v>78</v>
      </c>
      <c r="S31" s="89">
        <v>11.7</v>
      </c>
      <c r="T31" s="89">
        <v>12.7</v>
      </c>
      <c r="U31" s="89">
        <v>13.9</v>
      </c>
      <c r="V31" s="89">
        <v>15.3</v>
      </c>
      <c r="W31" s="89">
        <v>17.1</v>
      </c>
      <c r="X31" s="89">
        <v>19.5</v>
      </c>
      <c r="Y31" s="89">
        <v>22.7</v>
      </c>
    </row>
    <row r="32" spans="4:25" ht="12.75">
      <c r="D32" s="63">
        <v>0.2548611111111111</v>
      </c>
      <c r="E32" s="87">
        <v>79</v>
      </c>
      <c r="F32" s="87">
        <v>12.2</v>
      </c>
      <c r="G32" s="87">
        <v>13.1</v>
      </c>
      <c r="H32" s="87">
        <v>14.1</v>
      </c>
      <c r="I32" s="87">
        <v>15.4</v>
      </c>
      <c r="J32" s="87">
        <v>16.9</v>
      </c>
      <c r="K32" s="87">
        <v>18.8</v>
      </c>
      <c r="L32" s="87">
        <v>21.2</v>
      </c>
      <c r="M32" s="87"/>
      <c r="N32" s="87"/>
      <c r="O32" s="87"/>
      <c r="Q32" s="89">
        <v>0.2548611111111111</v>
      </c>
      <c r="R32" s="89">
        <v>79</v>
      </c>
      <c r="S32" s="89">
        <v>11.7</v>
      </c>
      <c r="T32" s="89">
        <v>12.7</v>
      </c>
      <c r="U32" s="89">
        <v>13.9</v>
      </c>
      <c r="V32" s="89">
        <v>15.3</v>
      </c>
      <c r="W32" s="89">
        <v>17.2</v>
      </c>
      <c r="X32" s="89">
        <v>19.5</v>
      </c>
      <c r="Y32" s="89">
        <v>22.8</v>
      </c>
    </row>
    <row r="33" spans="4:25" ht="12.75">
      <c r="D33" s="63">
        <v>0.2555555555555556</v>
      </c>
      <c r="E33" s="87">
        <v>80</v>
      </c>
      <c r="F33" s="87">
        <v>12.2</v>
      </c>
      <c r="G33" s="87">
        <v>13.1</v>
      </c>
      <c r="H33" s="87">
        <v>14.2</v>
      </c>
      <c r="I33" s="87">
        <v>15.4</v>
      </c>
      <c r="J33" s="87">
        <v>16.9</v>
      </c>
      <c r="K33" s="87">
        <v>18.8</v>
      </c>
      <c r="L33" s="87">
        <v>21.3</v>
      </c>
      <c r="M33" s="87"/>
      <c r="N33" s="87"/>
      <c r="O33" s="87"/>
      <c r="Q33" s="89">
        <v>0.2555555555555556</v>
      </c>
      <c r="R33" s="89">
        <v>80</v>
      </c>
      <c r="S33" s="89">
        <v>11.7</v>
      </c>
      <c r="T33" s="89">
        <v>12.7</v>
      </c>
      <c r="U33" s="89">
        <v>13.9</v>
      </c>
      <c r="V33" s="89">
        <v>15.3</v>
      </c>
      <c r="W33" s="89">
        <v>17.2</v>
      </c>
      <c r="X33" s="89">
        <v>19.6</v>
      </c>
      <c r="Y33" s="89">
        <v>22.9</v>
      </c>
    </row>
    <row r="34" spans="4:25" ht="12.75">
      <c r="D34" s="63">
        <v>0.25625</v>
      </c>
      <c r="E34" s="87">
        <v>81</v>
      </c>
      <c r="F34" s="87">
        <v>12.2</v>
      </c>
      <c r="G34" s="87">
        <v>13.1</v>
      </c>
      <c r="H34" s="87">
        <v>14.2</v>
      </c>
      <c r="I34" s="87">
        <v>15.4</v>
      </c>
      <c r="J34" s="87">
        <v>17</v>
      </c>
      <c r="K34" s="87">
        <v>18.9</v>
      </c>
      <c r="L34" s="87">
        <v>21.3</v>
      </c>
      <c r="M34" s="87"/>
      <c r="N34" s="87"/>
      <c r="O34" s="87"/>
      <c r="Q34" s="89">
        <v>0.25625</v>
      </c>
      <c r="R34" s="89">
        <v>81</v>
      </c>
      <c r="S34" s="89">
        <v>11.7</v>
      </c>
      <c r="T34" s="89">
        <v>12.7</v>
      </c>
      <c r="U34" s="89">
        <v>13.9</v>
      </c>
      <c r="V34" s="89">
        <v>15.4</v>
      </c>
      <c r="W34" s="89">
        <v>17.2</v>
      </c>
      <c r="X34" s="89">
        <v>19.6</v>
      </c>
      <c r="Y34" s="89">
        <v>23</v>
      </c>
    </row>
    <row r="35" spans="4:25" ht="12.75">
      <c r="D35" s="63">
        <v>0.2569444444444445</v>
      </c>
      <c r="E35" s="87">
        <v>82</v>
      </c>
      <c r="F35" s="87">
        <v>12.2</v>
      </c>
      <c r="G35" s="87">
        <v>13.1</v>
      </c>
      <c r="H35" s="87">
        <v>14.2</v>
      </c>
      <c r="I35" s="87">
        <v>15.4</v>
      </c>
      <c r="J35" s="87">
        <v>17</v>
      </c>
      <c r="K35" s="87">
        <v>18.9</v>
      </c>
      <c r="L35" s="87">
        <v>21.4</v>
      </c>
      <c r="M35" s="87"/>
      <c r="N35" s="87"/>
      <c r="O35" s="87"/>
      <c r="Q35" s="89">
        <v>0.2569444444444445</v>
      </c>
      <c r="R35" s="89">
        <v>82</v>
      </c>
      <c r="S35" s="89">
        <v>11.7</v>
      </c>
      <c r="T35" s="89">
        <v>12.7</v>
      </c>
      <c r="U35" s="89">
        <v>13.9</v>
      </c>
      <c r="V35" s="89">
        <v>15.4</v>
      </c>
      <c r="W35" s="89">
        <v>17.2</v>
      </c>
      <c r="X35" s="89">
        <v>19.7</v>
      </c>
      <c r="Y35" s="89">
        <v>23.1</v>
      </c>
    </row>
    <row r="36" spans="4:25" ht="12.75">
      <c r="D36" s="63">
        <v>0.2576388888888889</v>
      </c>
      <c r="E36" s="87">
        <v>83</v>
      </c>
      <c r="F36" s="87">
        <v>12.2</v>
      </c>
      <c r="G36" s="87">
        <v>13.1</v>
      </c>
      <c r="H36" s="87">
        <v>14.2</v>
      </c>
      <c r="I36" s="87">
        <v>15.5</v>
      </c>
      <c r="J36" s="87">
        <v>17</v>
      </c>
      <c r="K36" s="87">
        <v>19</v>
      </c>
      <c r="L36" s="87">
        <v>21.5</v>
      </c>
      <c r="M36" s="87"/>
      <c r="N36" s="87"/>
      <c r="O36" s="87"/>
      <c r="Q36" s="89">
        <v>0.2576388888888889</v>
      </c>
      <c r="R36" s="89">
        <v>83</v>
      </c>
      <c r="S36" s="89">
        <v>11.7</v>
      </c>
      <c r="T36" s="89">
        <v>12.7</v>
      </c>
      <c r="U36" s="89">
        <v>13.9</v>
      </c>
      <c r="V36" s="89">
        <v>15.4</v>
      </c>
      <c r="W36" s="89">
        <v>17.3</v>
      </c>
      <c r="X36" s="89">
        <v>19.7</v>
      </c>
      <c r="Y36" s="89">
        <v>23.2</v>
      </c>
    </row>
    <row r="37" spans="4:25" ht="12.75">
      <c r="D37" s="63">
        <v>0.2916666666666667</v>
      </c>
      <c r="E37" s="87">
        <v>84</v>
      </c>
      <c r="F37" s="87">
        <v>12.3</v>
      </c>
      <c r="G37" s="87">
        <v>13.1</v>
      </c>
      <c r="H37" s="87">
        <v>14.2</v>
      </c>
      <c r="I37" s="87">
        <v>15.5</v>
      </c>
      <c r="J37" s="87">
        <v>17</v>
      </c>
      <c r="K37" s="87">
        <v>19</v>
      </c>
      <c r="L37" s="87">
        <v>21.6</v>
      </c>
      <c r="M37" s="87"/>
      <c r="N37" s="87"/>
      <c r="O37" s="87"/>
      <c r="Q37" s="89">
        <v>0.2916666666666667</v>
      </c>
      <c r="R37" s="89">
        <v>84</v>
      </c>
      <c r="S37" s="89">
        <v>11.8</v>
      </c>
      <c r="T37" s="89">
        <v>12.7</v>
      </c>
      <c r="U37" s="89">
        <v>13.9</v>
      </c>
      <c r="V37" s="89">
        <v>15.4</v>
      </c>
      <c r="W37" s="89">
        <v>17.3</v>
      </c>
      <c r="X37" s="89">
        <v>19.8</v>
      </c>
      <c r="Y37" s="89">
        <v>23.3</v>
      </c>
    </row>
    <row r="38" spans="4:25" ht="12.75">
      <c r="D38" s="63">
        <v>0.2923611111111111</v>
      </c>
      <c r="E38" s="87">
        <v>85</v>
      </c>
      <c r="F38" s="87">
        <v>12.3</v>
      </c>
      <c r="G38" s="87">
        <v>13.2</v>
      </c>
      <c r="H38" s="87">
        <v>14.2</v>
      </c>
      <c r="I38" s="87">
        <v>15.5</v>
      </c>
      <c r="J38" s="87">
        <v>17.1</v>
      </c>
      <c r="K38" s="87">
        <v>19.1</v>
      </c>
      <c r="L38" s="87">
        <v>21.7</v>
      </c>
      <c r="M38" s="87"/>
      <c r="N38" s="87"/>
      <c r="O38" s="87"/>
      <c r="Q38" s="89">
        <v>0.2923611111111111</v>
      </c>
      <c r="R38" s="89">
        <v>85</v>
      </c>
      <c r="S38" s="89">
        <v>11.8</v>
      </c>
      <c r="T38" s="89">
        <v>12.7</v>
      </c>
      <c r="U38" s="89">
        <v>13.9</v>
      </c>
      <c r="V38" s="89">
        <v>15.4</v>
      </c>
      <c r="W38" s="89">
        <v>17.3</v>
      </c>
      <c r="X38" s="89">
        <v>19.8</v>
      </c>
      <c r="Y38" s="89">
        <v>23.4</v>
      </c>
    </row>
    <row r="39" spans="4:25" ht="12.75">
      <c r="D39" s="63">
        <v>0.29305555555555557</v>
      </c>
      <c r="E39" s="87">
        <v>86</v>
      </c>
      <c r="F39" s="87">
        <v>12.3</v>
      </c>
      <c r="G39" s="87">
        <v>13.2</v>
      </c>
      <c r="H39" s="87">
        <v>14.2</v>
      </c>
      <c r="I39" s="87">
        <v>15.5</v>
      </c>
      <c r="J39" s="87">
        <v>17.1</v>
      </c>
      <c r="K39" s="87">
        <v>19.1</v>
      </c>
      <c r="L39" s="87">
        <v>21.8</v>
      </c>
      <c r="M39" s="87"/>
      <c r="N39" s="87"/>
      <c r="O39" s="87"/>
      <c r="Q39" s="89">
        <v>0.29305555555555557</v>
      </c>
      <c r="R39" s="89">
        <v>86</v>
      </c>
      <c r="S39" s="89">
        <v>11.8</v>
      </c>
      <c r="T39" s="89">
        <v>12.8</v>
      </c>
      <c r="U39" s="89">
        <v>14</v>
      </c>
      <c r="V39" s="89">
        <v>15.4</v>
      </c>
      <c r="W39" s="89">
        <v>17.4</v>
      </c>
      <c r="X39" s="89">
        <v>19.9</v>
      </c>
      <c r="Y39" s="89">
        <v>23.5</v>
      </c>
    </row>
    <row r="40" spans="4:25" ht="12.75">
      <c r="D40" s="63">
        <v>0.29375</v>
      </c>
      <c r="E40" s="87">
        <v>87</v>
      </c>
      <c r="F40" s="87">
        <v>12.3</v>
      </c>
      <c r="G40" s="87">
        <v>13.2</v>
      </c>
      <c r="H40" s="87">
        <v>14.3</v>
      </c>
      <c r="I40" s="87">
        <v>15.5</v>
      </c>
      <c r="J40" s="87">
        <v>17.1</v>
      </c>
      <c r="K40" s="87">
        <v>19.2</v>
      </c>
      <c r="L40" s="87">
        <v>21.9</v>
      </c>
      <c r="M40" s="87"/>
      <c r="N40" s="87"/>
      <c r="O40" s="87"/>
      <c r="Q40" s="89">
        <v>0.29375</v>
      </c>
      <c r="R40" s="89">
        <v>87</v>
      </c>
      <c r="S40" s="89">
        <v>11.8</v>
      </c>
      <c r="T40" s="89">
        <v>12.8</v>
      </c>
      <c r="U40" s="89">
        <v>14</v>
      </c>
      <c r="V40" s="89">
        <v>15.5</v>
      </c>
      <c r="W40" s="89">
        <v>17.4</v>
      </c>
      <c r="X40" s="89">
        <v>20</v>
      </c>
      <c r="Y40" s="89">
        <v>23.6</v>
      </c>
    </row>
    <row r="41" spans="4:25" ht="12.75">
      <c r="D41" s="63">
        <v>0.29444444444444445</v>
      </c>
      <c r="E41" s="87">
        <v>88</v>
      </c>
      <c r="F41" s="87">
        <v>12.3</v>
      </c>
      <c r="G41" s="87">
        <v>13.2</v>
      </c>
      <c r="H41" s="87">
        <v>14.3</v>
      </c>
      <c r="I41" s="87">
        <v>15.6</v>
      </c>
      <c r="J41" s="87">
        <v>17.2</v>
      </c>
      <c r="K41" s="87">
        <v>19.2</v>
      </c>
      <c r="L41" s="87">
        <v>22</v>
      </c>
      <c r="M41" s="87"/>
      <c r="N41" s="87"/>
      <c r="O41" s="87"/>
      <c r="Q41" s="89">
        <v>0.29444444444444445</v>
      </c>
      <c r="R41" s="89">
        <v>88</v>
      </c>
      <c r="S41" s="89">
        <v>11.8</v>
      </c>
      <c r="T41" s="89">
        <v>12.8</v>
      </c>
      <c r="U41" s="89">
        <v>14</v>
      </c>
      <c r="V41" s="89">
        <v>15.5</v>
      </c>
      <c r="W41" s="89">
        <v>17.4</v>
      </c>
      <c r="X41" s="89">
        <v>20</v>
      </c>
      <c r="Y41" s="89">
        <v>23.7</v>
      </c>
    </row>
    <row r="42" spans="4:25" ht="12.75">
      <c r="D42" s="63">
        <v>0.2951388888888889</v>
      </c>
      <c r="E42" s="87">
        <v>89</v>
      </c>
      <c r="F42" s="87">
        <v>12.3</v>
      </c>
      <c r="G42" s="87">
        <v>13.2</v>
      </c>
      <c r="H42" s="87">
        <v>14.3</v>
      </c>
      <c r="I42" s="87">
        <v>15.6</v>
      </c>
      <c r="J42" s="87">
        <v>17.2</v>
      </c>
      <c r="K42" s="87">
        <v>19.3</v>
      </c>
      <c r="L42" s="87">
        <v>22</v>
      </c>
      <c r="M42" s="87"/>
      <c r="N42" s="87"/>
      <c r="O42" s="87"/>
      <c r="Q42" s="89">
        <v>0.2951388888888889</v>
      </c>
      <c r="R42" s="89">
        <v>89</v>
      </c>
      <c r="S42" s="89">
        <v>11.8</v>
      </c>
      <c r="T42" s="89">
        <v>12.8</v>
      </c>
      <c r="U42" s="89">
        <v>14</v>
      </c>
      <c r="V42" s="89">
        <v>15.5</v>
      </c>
      <c r="W42" s="89">
        <v>17.5</v>
      </c>
      <c r="X42" s="89">
        <v>20.1</v>
      </c>
      <c r="Y42" s="89">
        <v>23.9</v>
      </c>
    </row>
    <row r="43" spans="4:25" ht="12.75">
      <c r="D43" s="63">
        <v>0.29583333333333334</v>
      </c>
      <c r="E43" s="87">
        <v>90</v>
      </c>
      <c r="F43" s="87">
        <v>12.3</v>
      </c>
      <c r="G43" s="87">
        <v>13.2</v>
      </c>
      <c r="H43" s="87">
        <v>14.3</v>
      </c>
      <c r="I43" s="87">
        <v>15.6</v>
      </c>
      <c r="J43" s="87">
        <v>17.2</v>
      </c>
      <c r="K43" s="87">
        <v>19.3</v>
      </c>
      <c r="L43" s="87">
        <v>22.1</v>
      </c>
      <c r="M43" s="87"/>
      <c r="N43" s="87"/>
      <c r="O43" s="87"/>
      <c r="Q43" s="89">
        <v>0.29583333333333334</v>
      </c>
      <c r="R43" s="89">
        <v>90</v>
      </c>
      <c r="S43" s="89">
        <v>11.8</v>
      </c>
      <c r="T43" s="89">
        <v>12.8</v>
      </c>
      <c r="U43" s="89">
        <v>14</v>
      </c>
      <c r="V43" s="89">
        <v>15.5</v>
      </c>
      <c r="W43" s="89">
        <v>17.5</v>
      </c>
      <c r="X43" s="89">
        <v>20.1</v>
      </c>
      <c r="Y43" s="89">
        <v>24</v>
      </c>
    </row>
    <row r="44" spans="4:25" ht="12.75">
      <c r="D44" s="63">
        <v>0.2965277777777778</v>
      </c>
      <c r="E44" s="87">
        <v>91</v>
      </c>
      <c r="F44" s="87">
        <v>12.3</v>
      </c>
      <c r="G44" s="87">
        <v>13.2</v>
      </c>
      <c r="H44" s="87">
        <v>14.3</v>
      </c>
      <c r="I44" s="87">
        <v>15.6</v>
      </c>
      <c r="J44" s="87">
        <v>17.3</v>
      </c>
      <c r="K44" s="87">
        <v>19.4</v>
      </c>
      <c r="L44" s="87">
        <v>22.2</v>
      </c>
      <c r="M44" s="87"/>
      <c r="N44" s="87"/>
      <c r="O44" s="87"/>
      <c r="Q44" s="89">
        <v>0.2965277777777778</v>
      </c>
      <c r="R44" s="89">
        <v>91</v>
      </c>
      <c r="S44" s="89">
        <v>11.8</v>
      </c>
      <c r="T44" s="89">
        <v>12.8</v>
      </c>
      <c r="U44" s="89">
        <v>14</v>
      </c>
      <c r="V44" s="89">
        <v>15.5</v>
      </c>
      <c r="W44" s="89">
        <v>17.5</v>
      </c>
      <c r="X44" s="89">
        <v>20.2</v>
      </c>
      <c r="Y44" s="89">
        <v>24.1</v>
      </c>
    </row>
    <row r="45" spans="4:25" ht="12.75">
      <c r="D45" s="63">
        <v>0.2972222222222222</v>
      </c>
      <c r="E45" s="87">
        <v>92</v>
      </c>
      <c r="F45" s="87">
        <v>12.3</v>
      </c>
      <c r="G45" s="87">
        <v>13.2</v>
      </c>
      <c r="H45" s="87">
        <v>14.3</v>
      </c>
      <c r="I45" s="87">
        <v>15.6</v>
      </c>
      <c r="J45" s="87">
        <v>17.3</v>
      </c>
      <c r="K45" s="87">
        <v>19.4</v>
      </c>
      <c r="L45" s="87">
        <v>22.4</v>
      </c>
      <c r="M45" s="87"/>
      <c r="N45" s="87"/>
      <c r="O45" s="87"/>
      <c r="Q45" s="89">
        <v>0.2972222222222222</v>
      </c>
      <c r="R45" s="89">
        <v>92</v>
      </c>
      <c r="S45" s="89">
        <v>11.8</v>
      </c>
      <c r="T45" s="89">
        <v>12.8</v>
      </c>
      <c r="U45" s="89">
        <v>14</v>
      </c>
      <c r="V45" s="89">
        <v>15.6</v>
      </c>
      <c r="W45" s="89">
        <v>17.6</v>
      </c>
      <c r="X45" s="89">
        <v>20.3</v>
      </c>
      <c r="Y45" s="89">
        <v>24.2</v>
      </c>
    </row>
    <row r="46" spans="4:25" ht="12.75">
      <c r="D46" s="63">
        <v>0.29791666666666666</v>
      </c>
      <c r="E46" s="87">
        <v>93</v>
      </c>
      <c r="F46" s="87">
        <v>12.4</v>
      </c>
      <c r="G46" s="87">
        <v>13.3</v>
      </c>
      <c r="H46" s="87">
        <v>14.3</v>
      </c>
      <c r="I46" s="87">
        <v>15.7</v>
      </c>
      <c r="J46" s="87">
        <v>17.3</v>
      </c>
      <c r="K46" s="87">
        <v>19.5</v>
      </c>
      <c r="L46" s="87">
        <v>22.5</v>
      </c>
      <c r="M46" s="87"/>
      <c r="N46" s="87"/>
      <c r="O46" s="87"/>
      <c r="Q46" s="89">
        <v>0.29791666666666666</v>
      </c>
      <c r="R46" s="89">
        <v>93</v>
      </c>
      <c r="S46" s="89">
        <v>11.8</v>
      </c>
      <c r="T46" s="89">
        <v>12.8</v>
      </c>
      <c r="U46" s="89">
        <v>14.1</v>
      </c>
      <c r="V46" s="89">
        <v>15.6</v>
      </c>
      <c r="W46" s="89">
        <v>17.6</v>
      </c>
      <c r="X46" s="89">
        <v>20.3</v>
      </c>
      <c r="Y46" s="89">
        <v>24.4</v>
      </c>
    </row>
    <row r="47" spans="4:25" ht="12.75">
      <c r="D47" s="63">
        <v>0.2986111111111111</v>
      </c>
      <c r="E47" s="87">
        <v>94</v>
      </c>
      <c r="F47" s="87">
        <v>12.4</v>
      </c>
      <c r="G47" s="87">
        <v>13.3</v>
      </c>
      <c r="H47" s="87">
        <v>14.4</v>
      </c>
      <c r="I47" s="87">
        <v>15.7</v>
      </c>
      <c r="J47" s="87">
        <v>17.4</v>
      </c>
      <c r="K47" s="87">
        <v>19.6</v>
      </c>
      <c r="L47" s="87">
        <v>22.6</v>
      </c>
      <c r="M47" s="87"/>
      <c r="N47" s="87"/>
      <c r="O47" s="87"/>
      <c r="Q47" s="89">
        <v>0.2986111111111111</v>
      </c>
      <c r="R47" s="89">
        <v>94</v>
      </c>
      <c r="S47" s="89">
        <v>11.9</v>
      </c>
      <c r="T47" s="89">
        <v>12.9</v>
      </c>
      <c r="U47" s="89">
        <v>14.1</v>
      </c>
      <c r="V47" s="89">
        <v>15.6</v>
      </c>
      <c r="W47" s="89">
        <v>17.6</v>
      </c>
      <c r="X47" s="89">
        <v>20.4</v>
      </c>
      <c r="Y47" s="89">
        <v>24.5</v>
      </c>
    </row>
    <row r="48" spans="4:25" ht="12.75">
      <c r="D48" s="63">
        <v>0.29930555555555555</v>
      </c>
      <c r="E48" s="87">
        <v>95</v>
      </c>
      <c r="F48" s="87">
        <v>12.4</v>
      </c>
      <c r="G48" s="87">
        <v>13.3</v>
      </c>
      <c r="H48" s="87">
        <v>14.4</v>
      </c>
      <c r="I48" s="87">
        <v>15.7</v>
      </c>
      <c r="J48" s="87">
        <v>17.4</v>
      </c>
      <c r="K48" s="87">
        <v>19.6</v>
      </c>
      <c r="L48" s="87">
        <v>22.7</v>
      </c>
      <c r="M48" s="87"/>
      <c r="N48" s="87"/>
      <c r="O48" s="87"/>
      <c r="Q48" s="89">
        <v>0.29930555555555555</v>
      </c>
      <c r="R48" s="89">
        <v>95</v>
      </c>
      <c r="S48" s="89">
        <v>11.9</v>
      </c>
      <c r="T48" s="89">
        <v>12.9</v>
      </c>
      <c r="U48" s="89">
        <v>14.1</v>
      </c>
      <c r="V48" s="89">
        <v>15.7</v>
      </c>
      <c r="W48" s="89">
        <v>17.7</v>
      </c>
      <c r="X48" s="89">
        <v>20.5</v>
      </c>
      <c r="Y48" s="89">
        <v>24.6</v>
      </c>
    </row>
    <row r="49" spans="4:25" ht="12.75">
      <c r="D49" s="63">
        <v>0.3333333333333333</v>
      </c>
      <c r="E49" s="87">
        <v>96</v>
      </c>
      <c r="F49" s="87">
        <v>12.4</v>
      </c>
      <c r="G49" s="87">
        <v>13.3</v>
      </c>
      <c r="H49" s="87">
        <v>14.4</v>
      </c>
      <c r="I49" s="87">
        <v>15.7</v>
      </c>
      <c r="J49" s="87">
        <v>17.4</v>
      </c>
      <c r="K49" s="87">
        <v>19.7</v>
      </c>
      <c r="L49" s="87">
        <v>22.8</v>
      </c>
      <c r="M49" s="87"/>
      <c r="N49" s="87"/>
      <c r="O49" s="87"/>
      <c r="Q49" s="89">
        <v>0.3333333333333333</v>
      </c>
      <c r="R49" s="89">
        <v>96</v>
      </c>
      <c r="S49" s="89">
        <v>11.9</v>
      </c>
      <c r="T49" s="89">
        <v>12.9</v>
      </c>
      <c r="U49" s="89">
        <v>14.1</v>
      </c>
      <c r="V49" s="89">
        <v>15.7</v>
      </c>
      <c r="W49" s="89">
        <v>17.7</v>
      </c>
      <c r="X49" s="89">
        <v>20.6</v>
      </c>
      <c r="Y49" s="89">
        <v>24.8</v>
      </c>
    </row>
    <row r="50" spans="4:25" ht="12.75">
      <c r="D50" s="63">
        <v>0.3340277777777778</v>
      </c>
      <c r="E50" s="87">
        <v>97</v>
      </c>
      <c r="F50" s="87">
        <v>12.4</v>
      </c>
      <c r="G50" s="87">
        <v>13.3</v>
      </c>
      <c r="H50" s="87">
        <v>14.4</v>
      </c>
      <c r="I50" s="87">
        <v>15.8</v>
      </c>
      <c r="J50" s="87">
        <v>17.5</v>
      </c>
      <c r="K50" s="87">
        <v>19.7</v>
      </c>
      <c r="L50" s="87">
        <v>22.9</v>
      </c>
      <c r="M50" s="87"/>
      <c r="N50" s="87"/>
      <c r="O50" s="87"/>
      <c r="Q50" s="89">
        <v>0.3340277777777778</v>
      </c>
      <c r="R50" s="89">
        <v>97</v>
      </c>
      <c r="S50" s="89">
        <v>11.9</v>
      </c>
      <c r="T50" s="89">
        <v>12.9</v>
      </c>
      <c r="U50" s="89">
        <v>14.1</v>
      </c>
      <c r="V50" s="89">
        <v>15.7</v>
      </c>
      <c r="W50" s="89">
        <v>17.8</v>
      </c>
      <c r="X50" s="89">
        <v>20.6</v>
      </c>
      <c r="Y50" s="89">
        <v>24.9</v>
      </c>
    </row>
    <row r="51" spans="4:25" ht="12.75">
      <c r="D51" s="63">
        <v>0.3347222222222222</v>
      </c>
      <c r="E51" s="87">
        <v>98</v>
      </c>
      <c r="F51" s="87">
        <v>12.4</v>
      </c>
      <c r="G51" s="87">
        <v>13.3</v>
      </c>
      <c r="H51" s="87">
        <v>14.4</v>
      </c>
      <c r="I51" s="87">
        <v>15.8</v>
      </c>
      <c r="J51" s="87">
        <v>17.5</v>
      </c>
      <c r="K51" s="87">
        <v>19.8</v>
      </c>
      <c r="L51" s="87">
        <v>23</v>
      </c>
      <c r="M51" s="87"/>
      <c r="N51" s="87"/>
      <c r="O51" s="87"/>
      <c r="Q51" s="89">
        <v>0.3347222222222222</v>
      </c>
      <c r="R51" s="89">
        <v>98</v>
      </c>
      <c r="S51" s="89">
        <v>11.9</v>
      </c>
      <c r="T51" s="89">
        <v>12.9</v>
      </c>
      <c r="U51" s="89">
        <v>14.2</v>
      </c>
      <c r="V51" s="89">
        <v>15.7</v>
      </c>
      <c r="W51" s="89">
        <v>17.8</v>
      </c>
      <c r="X51" s="89">
        <v>20.7</v>
      </c>
      <c r="Y51" s="89">
        <v>25.1</v>
      </c>
    </row>
    <row r="52" spans="4:25" ht="12.75">
      <c r="D52" s="63">
        <v>0.3354166666666667</v>
      </c>
      <c r="E52" s="87">
        <v>99</v>
      </c>
      <c r="F52" s="87">
        <v>12.4</v>
      </c>
      <c r="G52" s="87">
        <v>13.3</v>
      </c>
      <c r="H52" s="87">
        <v>14.4</v>
      </c>
      <c r="I52" s="87">
        <v>15.8</v>
      </c>
      <c r="J52" s="87">
        <v>17.5</v>
      </c>
      <c r="K52" s="87">
        <v>19.9</v>
      </c>
      <c r="L52" s="87">
        <v>23.1</v>
      </c>
      <c r="M52" s="87"/>
      <c r="N52" s="87"/>
      <c r="O52" s="87"/>
      <c r="Q52" s="89">
        <v>0.3354166666666667</v>
      </c>
      <c r="R52" s="89">
        <v>99</v>
      </c>
      <c r="S52" s="89">
        <v>11.9</v>
      </c>
      <c r="T52" s="89">
        <v>12.9</v>
      </c>
      <c r="U52" s="89">
        <v>14.2</v>
      </c>
      <c r="V52" s="89">
        <v>15.8</v>
      </c>
      <c r="W52" s="89">
        <v>17.9</v>
      </c>
      <c r="X52" s="89">
        <v>20.8</v>
      </c>
      <c r="Y52" s="89">
        <v>25.2</v>
      </c>
    </row>
    <row r="53" spans="4:25" ht="12.75">
      <c r="D53" s="63">
        <v>0.3361111111111111</v>
      </c>
      <c r="E53" s="87">
        <v>100</v>
      </c>
      <c r="F53" s="87">
        <v>12.4</v>
      </c>
      <c r="G53" s="87">
        <v>13.4</v>
      </c>
      <c r="H53" s="87">
        <v>14.5</v>
      </c>
      <c r="I53" s="87">
        <v>15.8</v>
      </c>
      <c r="J53" s="87">
        <v>17.6</v>
      </c>
      <c r="K53" s="87">
        <v>19.9</v>
      </c>
      <c r="L53" s="87">
        <v>23.3</v>
      </c>
      <c r="M53" s="87"/>
      <c r="N53" s="87"/>
      <c r="O53" s="87"/>
      <c r="Q53" s="89">
        <v>0.3361111111111111</v>
      </c>
      <c r="R53" s="89">
        <v>100</v>
      </c>
      <c r="S53" s="89">
        <v>11.9</v>
      </c>
      <c r="T53" s="89">
        <v>13</v>
      </c>
      <c r="U53" s="89">
        <v>14.2</v>
      </c>
      <c r="V53" s="89">
        <v>15.8</v>
      </c>
      <c r="W53" s="89">
        <v>17.9</v>
      </c>
      <c r="X53" s="89">
        <v>20.9</v>
      </c>
      <c r="Y53" s="89">
        <v>25.3</v>
      </c>
    </row>
    <row r="54" spans="4:25" ht="12.75">
      <c r="D54" s="63">
        <v>0.3368055555555556</v>
      </c>
      <c r="E54" s="87">
        <v>101</v>
      </c>
      <c r="F54" s="87">
        <v>12.5</v>
      </c>
      <c r="G54" s="87">
        <v>13.4</v>
      </c>
      <c r="H54" s="87">
        <v>14.5</v>
      </c>
      <c r="I54" s="87">
        <v>15.9</v>
      </c>
      <c r="J54" s="87">
        <v>17.6</v>
      </c>
      <c r="K54" s="87">
        <v>20</v>
      </c>
      <c r="L54" s="87">
        <v>23.4</v>
      </c>
      <c r="M54" s="87"/>
      <c r="N54" s="87"/>
      <c r="O54" s="87"/>
      <c r="Q54" s="89">
        <v>0.3368055555555556</v>
      </c>
      <c r="R54" s="89">
        <v>101</v>
      </c>
      <c r="S54" s="89">
        <v>12</v>
      </c>
      <c r="T54" s="89">
        <v>13</v>
      </c>
      <c r="U54" s="89">
        <v>14.2</v>
      </c>
      <c r="V54" s="89">
        <v>15.8</v>
      </c>
      <c r="W54" s="89">
        <v>18</v>
      </c>
      <c r="X54" s="89">
        <v>20.9</v>
      </c>
      <c r="Y54" s="89">
        <v>25.5</v>
      </c>
    </row>
    <row r="55" spans="4:25" ht="12.75">
      <c r="D55" s="63">
        <v>0.3375</v>
      </c>
      <c r="E55" s="87">
        <v>102</v>
      </c>
      <c r="F55" s="87">
        <v>12.5</v>
      </c>
      <c r="G55" s="87">
        <v>13.4</v>
      </c>
      <c r="H55" s="87">
        <v>14.5</v>
      </c>
      <c r="I55" s="87">
        <v>15.9</v>
      </c>
      <c r="J55" s="87">
        <v>17.7</v>
      </c>
      <c r="K55" s="87">
        <v>20.1</v>
      </c>
      <c r="L55" s="87">
        <v>23.5</v>
      </c>
      <c r="M55" s="87"/>
      <c r="N55" s="87"/>
      <c r="O55" s="87"/>
      <c r="Q55" s="89">
        <v>0.3375</v>
      </c>
      <c r="R55" s="89">
        <v>102</v>
      </c>
      <c r="S55" s="89">
        <v>12</v>
      </c>
      <c r="T55" s="89">
        <v>13</v>
      </c>
      <c r="U55" s="89">
        <v>14.3</v>
      </c>
      <c r="V55" s="89">
        <v>15.9</v>
      </c>
      <c r="W55" s="89">
        <v>18</v>
      </c>
      <c r="X55" s="89">
        <v>21</v>
      </c>
      <c r="Y55" s="89">
        <v>25.6</v>
      </c>
    </row>
    <row r="56" spans="4:25" ht="12.75">
      <c r="D56" s="63">
        <v>0.33819444444444446</v>
      </c>
      <c r="E56" s="87">
        <v>103</v>
      </c>
      <c r="F56" s="87">
        <v>12.5</v>
      </c>
      <c r="G56" s="87">
        <v>13.4</v>
      </c>
      <c r="H56" s="87">
        <v>14.5</v>
      </c>
      <c r="I56" s="87">
        <v>15.9</v>
      </c>
      <c r="J56" s="87">
        <v>17.7</v>
      </c>
      <c r="K56" s="87">
        <v>20.1</v>
      </c>
      <c r="L56" s="87">
        <v>23.6</v>
      </c>
      <c r="M56" s="87"/>
      <c r="N56" s="87"/>
      <c r="O56" s="87"/>
      <c r="Q56" s="89">
        <v>0.33819444444444446</v>
      </c>
      <c r="R56" s="89">
        <v>103</v>
      </c>
      <c r="S56" s="89">
        <v>12</v>
      </c>
      <c r="T56" s="89">
        <v>13</v>
      </c>
      <c r="U56" s="89">
        <v>14.3</v>
      </c>
      <c r="V56" s="89">
        <v>15.9</v>
      </c>
      <c r="W56" s="89">
        <v>18.1</v>
      </c>
      <c r="X56" s="89">
        <v>21.1</v>
      </c>
      <c r="Y56" s="89">
        <v>25.8</v>
      </c>
    </row>
    <row r="57" spans="4:25" ht="12.75">
      <c r="D57" s="63">
        <v>0.33888888888888885</v>
      </c>
      <c r="E57" s="87">
        <v>104</v>
      </c>
      <c r="F57" s="87">
        <v>12.5</v>
      </c>
      <c r="G57" s="87">
        <v>13.4</v>
      </c>
      <c r="H57" s="87">
        <v>14.5</v>
      </c>
      <c r="I57" s="87">
        <v>15.9</v>
      </c>
      <c r="J57" s="87">
        <v>17.7</v>
      </c>
      <c r="K57" s="87">
        <v>20.2</v>
      </c>
      <c r="L57" s="87">
        <v>23.8</v>
      </c>
      <c r="M57" s="87"/>
      <c r="N57" s="87"/>
      <c r="O57" s="87"/>
      <c r="Q57" s="89">
        <v>0.33888888888888885</v>
      </c>
      <c r="R57" s="89">
        <v>104</v>
      </c>
      <c r="S57" s="89">
        <v>12</v>
      </c>
      <c r="T57" s="89">
        <v>13</v>
      </c>
      <c r="U57" s="89">
        <v>14.3</v>
      </c>
      <c r="V57" s="89">
        <v>15.9</v>
      </c>
      <c r="W57" s="89">
        <v>18.1</v>
      </c>
      <c r="X57" s="89">
        <v>21.2</v>
      </c>
      <c r="Y57" s="89">
        <v>25.9</v>
      </c>
    </row>
    <row r="58" spans="4:25" ht="12.75">
      <c r="D58" s="63">
        <v>0.33958333333333335</v>
      </c>
      <c r="E58" s="87">
        <v>105</v>
      </c>
      <c r="F58" s="87">
        <v>12.5</v>
      </c>
      <c r="G58" s="87">
        <v>13.4</v>
      </c>
      <c r="H58" s="87">
        <v>14.6</v>
      </c>
      <c r="I58" s="87">
        <v>16</v>
      </c>
      <c r="J58" s="87">
        <v>17.8</v>
      </c>
      <c r="K58" s="87">
        <v>20.3</v>
      </c>
      <c r="L58" s="87">
        <v>23.9</v>
      </c>
      <c r="M58" s="87"/>
      <c r="N58" s="87"/>
      <c r="O58" s="87"/>
      <c r="Q58" s="89">
        <v>0.33958333333333335</v>
      </c>
      <c r="R58" s="89">
        <v>105</v>
      </c>
      <c r="S58" s="89">
        <v>12</v>
      </c>
      <c r="T58" s="89">
        <v>13.1</v>
      </c>
      <c r="U58" s="89">
        <v>14.3</v>
      </c>
      <c r="V58" s="89">
        <v>16</v>
      </c>
      <c r="W58" s="89">
        <v>18.2</v>
      </c>
      <c r="X58" s="89">
        <v>21.3</v>
      </c>
      <c r="Y58" s="89">
        <v>26.1</v>
      </c>
    </row>
    <row r="59" spans="4:25" ht="12.75">
      <c r="D59" s="63">
        <v>0.34027777777777773</v>
      </c>
      <c r="E59" s="87">
        <v>106</v>
      </c>
      <c r="F59" s="87">
        <v>12.5</v>
      </c>
      <c r="G59" s="87">
        <v>13.5</v>
      </c>
      <c r="H59" s="87">
        <v>14.6</v>
      </c>
      <c r="I59" s="87">
        <v>16</v>
      </c>
      <c r="J59" s="87">
        <v>17.8</v>
      </c>
      <c r="K59" s="87">
        <v>20.3</v>
      </c>
      <c r="L59" s="87">
        <v>24</v>
      </c>
      <c r="M59" s="87"/>
      <c r="N59" s="87"/>
      <c r="O59" s="87"/>
      <c r="Q59" s="89">
        <v>0.34027777777777773</v>
      </c>
      <c r="R59" s="89">
        <v>106</v>
      </c>
      <c r="S59" s="89">
        <v>12.1</v>
      </c>
      <c r="T59" s="89">
        <v>13.1</v>
      </c>
      <c r="U59" s="89">
        <v>14.4</v>
      </c>
      <c r="V59" s="89">
        <v>16</v>
      </c>
      <c r="W59" s="89">
        <v>18.2</v>
      </c>
      <c r="X59" s="89">
        <v>21.3</v>
      </c>
      <c r="Y59" s="89">
        <v>26.2</v>
      </c>
    </row>
    <row r="60" spans="4:25" ht="12.75">
      <c r="D60" s="63">
        <v>0.34097222222222223</v>
      </c>
      <c r="E60" s="87">
        <v>107</v>
      </c>
      <c r="F60" s="87">
        <v>12.5</v>
      </c>
      <c r="G60" s="87">
        <v>13.5</v>
      </c>
      <c r="H60" s="87">
        <v>14.6</v>
      </c>
      <c r="I60" s="87">
        <v>16</v>
      </c>
      <c r="J60" s="87">
        <v>17.9</v>
      </c>
      <c r="K60" s="87">
        <v>20.4</v>
      </c>
      <c r="L60" s="87">
        <v>24.2</v>
      </c>
      <c r="M60" s="87"/>
      <c r="N60" s="87"/>
      <c r="O60" s="87"/>
      <c r="Q60" s="89">
        <v>0.34097222222222223</v>
      </c>
      <c r="R60" s="89">
        <v>107</v>
      </c>
      <c r="S60" s="89">
        <v>12.1</v>
      </c>
      <c r="T60" s="89">
        <v>13.1</v>
      </c>
      <c r="U60" s="89">
        <v>14.4</v>
      </c>
      <c r="V60" s="89">
        <v>16.1</v>
      </c>
      <c r="W60" s="89">
        <v>18.3</v>
      </c>
      <c r="X60" s="89">
        <v>21.4</v>
      </c>
      <c r="Y60" s="89">
        <v>26.4</v>
      </c>
    </row>
    <row r="61" spans="4:25" ht="12.75">
      <c r="D61" s="63">
        <v>0.375</v>
      </c>
      <c r="E61" s="87">
        <v>108</v>
      </c>
      <c r="F61" s="87">
        <v>12.6</v>
      </c>
      <c r="G61" s="87">
        <v>13.5</v>
      </c>
      <c r="H61" s="87">
        <v>14.6</v>
      </c>
      <c r="I61" s="87">
        <v>16</v>
      </c>
      <c r="J61" s="87">
        <v>17.9</v>
      </c>
      <c r="K61" s="87">
        <v>20.5</v>
      </c>
      <c r="L61" s="87">
        <v>24.3</v>
      </c>
      <c r="M61" s="87"/>
      <c r="N61" s="87"/>
      <c r="O61" s="87"/>
      <c r="Q61" s="89">
        <v>0.375</v>
      </c>
      <c r="R61" s="89">
        <v>108</v>
      </c>
      <c r="S61" s="89">
        <v>12.1</v>
      </c>
      <c r="T61" s="89">
        <v>13.1</v>
      </c>
      <c r="U61" s="89">
        <v>14.4</v>
      </c>
      <c r="V61" s="89">
        <v>16.1</v>
      </c>
      <c r="W61" s="89">
        <v>18.3</v>
      </c>
      <c r="X61" s="89">
        <v>21.5</v>
      </c>
      <c r="Y61" s="89">
        <v>26.5</v>
      </c>
    </row>
    <row r="62" spans="4:25" ht="12.75">
      <c r="D62" s="63">
        <v>0.3756944444444445</v>
      </c>
      <c r="E62" s="87">
        <v>109</v>
      </c>
      <c r="F62" s="87">
        <v>12.6</v>
      </c>
      <c r="G62" s="87">
        <v>13.5</v>
      </c>
      <c r="H62" s="87">
        <v>14.6</v>
      </c>
      <c r="I62" s="87">
        <v>16.1</v>
      </c>
      <c r="J62" s="87">
        <v>18</v>
      </c>
      <c r="K62" s="87">
        <v>20.5</v>
      </c>
      <c r="L62" s="87">
        <v>24.4</v>
      </c>
      <c r="M62" s="87"/>
      <c r="N62" s="87"/>
      <c r="O62" s="87"/>
      <c r="Q62" s="89">
        <v>0.3756944444444445</v>
      </c>
      <c r="R62" s="89">
        <v>109</v>
      </c>
      <c r="S62" s="89">
        <v>12.1</v>
      </c>
      <c r="T62" s="89">
        <v>13.2</v>
      </c>
      <c r="U62" s="89">
        <v>14.5</v>
      </c>
      <c r="V62" s="89">
        <v>16.1</v>
      </c>
      <c r="W62" s="89">
        <v>18.4</v>
      </c>
      <c r="X62" s="89">
        <v>21.6</v>
      </c>
      <c r="Y62" s="89">
        <v>26.7</v>
      </c>
    </row>
    <row r="63" spans="4:25" ht="12.75">
      <c r="D63" s="63">
        <v>0.3763888888888889</v>
      </c>
      <c r="E63" s="87">
        <v>110</v>
      </c>
      <c r="F63" s="87">
        <v>12.6</v>
      </c>
      <c r="G63" s="87">
        <v>13.5</v>
      </c>
      <c r="H63" s="87">
        <v>14.7</v>
      </c>
      <c r="I63" s="87">
        <v>16.1</v>
      </c>
      <c r="J63" s="87">
        <v>18</v>
      </c>
      <c r="K63" s="87">
        <v>20.6</v>
      </c>
      <c r="L63" s="87">
        <v>24.6</v>
      </c>
      <c r="M63" s="87"/>
      <c r="N63" s="87"/>
      <c r="O63" s="87"/>
      <c r="Q63" s="89">
        <v>0.3763888888888889</v>
      </c>
      <c r="R63" s="89">
        <v>110</v>
      </c>
      <c r="S63" s="89">
        <v>12.1</v>
      </c>
      <c r="T63" s="89">
        <v>13.2</v>
      </c>
      <c r="U63" s="89">
        <v>14.5</v>
      </c>
      <c r="V63" s="89">
        <v>16.2</v>
      </c>
      <c r="W63" s="89">
        <v>18.4</v>
      </c>
      <c r="X63" s="89">
        <v>21.7</v>
      </c>
      <c r="Y63" s="89">
        <v>26.8</v>
      </c>
    </row>
    <row r="64" spans="4:25" ht="12.75">
      <c r="D64" s="63">
        <v>0.3770833333333334</v>
      </c>
      <c r="E64" s="87">
        <v>111</v>
      </c>
      <c r="F64" s="87">
        <v>12.6</v>
      </c>
      <c r="G64" s="87">
        <v>13.5</v>
      </c>
      <c r="H64" s="87">
        <v>14.7</v>
      </c>
      <c r="I64" s="87">
        <v>16.1</v>
      </c>
      <c r="J64" s="87">
        <v>18</v>
      </c>
      <c r="K64" s="87">
        <v>20.7</v>
      </c>
      <c r="L64" s="87">
        <v>24.7</v>
      </c>
      <c r="M64" s="87"/>
      <c r="N64" s="87"/>
      <c r="O64" s="87"/>
      <c r="Q64" s="89">
        <v>0.3770833333333334</v>
      </c>
      <c r="R64" s="89">
        <v>111</v>
      </c>
      <c r="S64" s="89">
        <v>12.2</v>
      </c>
      <c r="T64" s="89">
        <v>13.2</v>
      </c>
      <c r="U64" s="89">
        <v>14.5</v>
      </c>
      <c r="V64" s="89">
        <v>16.2</v>
      </c>
      <c r="W64" s="89">
        <v>18.5</v>
      </c>
      <c r="X64" s="89">
        <v>21.8</v>
      </c>
      <c r="Y64" s="89">
        <v>27</v>
      </c>
    </row>
    <row r="65" spans="4:25" ht="12.75">
      <c r="D65" s="63">
        <v>0.37777777777777777</v>
      </c>
      <c r="E65" s="87">
        <v>112</v>
      </c>
      <c r="F65" s="87">
        <v>12.6</v>
      </c>
      <c r="G65" s="87">
        <v>13.6</v>
      </c>
      <c r="H65" s="87">
        <v>14.7</v>
      </c>
      <c r="I65" s="87">
        <v>16.2</v>
      </c>
      <c r="J65" s="87">
        <v>18.1</v>
      </c>
      <c r="K65" s="87">
        <v>20.8</v>
      </c>
      <c r="L65" s="87">
        <v>24.9</v>
      </c>
      <c r="M65" s="87"/>
      <c r="N65" s="87"/>
      <c r="O65" s="87"/>
      <c r="Q65" s="89">
        <v>0.37777777777777777</v>
      </c>
      <c r="R65" s="89">
        <v>112</v>
      </c>
      <c r="S65" s="89">
        <v>12.2</v>
      </c>
      <c r="T65" s="89">
        <v>13.2</v>
      </c>
      <c r="U65" s="89">
        <v>14.6</v>
      </c>
      <c r="V65" s="89">
        <v>16.3</v>
      </c>
      <c r="W65" s="89">
        <v>18.6</v>
      </c>
      <c r="X65" s="89">
        <v>21.9</v>
      </c>
      <c r="Y65" s="89">
        <v>27.2</v>
      </c>
    </row>
    <row r="66" spans="4:25" ht="12.75">
      <c r="D66" s="63">
        <v>0.37847222222222227</v>
      </c>
      <c r="E66" s="87">
        <v>113</v>
      </c>
      <c r="F66" s="87">
        <v>12.6</v>
      </c>
      <c r="G66" s="87">
        <v>13.6</v>
      </c>
      <c r="H66" s="87">
        <v>14.7</v>
      </c>
      <c r="I66" s="87">
        <v>16.2</v>
      </c>
      <c r="J66" s="87">
        <v>18.1</v>
      </c>
      <c r="K66" s="87">
        <v>20.8</v>
      </c>
      <c r="L66" s="87">
        <v>25</v>
      </c>
      <c r="M66" s="87"/>
      <c r="N66" s="87"/>
      <c r="O66" s="87"/>
      <c r="Q66" s="89">
        <v>0.37847222222222227</v>
      </c>
      <c r="R66" s="89">
        <v>113</v>
      </c>
      <c r="S66" s="89">
        <v>12.2</v>
      </c>
      <c r="T66" s="89">
        <v>13.3</v>
      </c>
      <c r="U66" s="89">
        <v>14.6</v>
      </c>
      <c r="V66" s="89">
        <v>16.3</v>
      </c>
      <c r="W66" s="89">
        <v>18.6</v>
      </c>
      <c r="X66" s="89">
        <v>21.9</v>
      </c>
      <c r="Y66" s="89">
        <v>27.3</v>
      </c>
    </row>
    <row r="67" spans="4:25" ht="12.75">
      <c r="D67" s="63">
        <v>0.37916666666666665</v>
      </c>
      <c r="E67" s="87">
        <v>114</v>
      </c>
      <c r="F67" s="87">
        <v>12.7</v>
      </c>
      <c r="G67" s="87">
        <v>13.6</v>
      </c>
      <c r="H67" s="87">
        <v>14.8</v>
      </c>
      <c r="I67" s="87">
        <v>16.2</v>
      </c>
      <c r="J67" s="87">
        <v>18.2</v>
      </c>
      <c r="K67" s="87">
        <v>20.9</v>
      </c>
      <c r="L67" s="87">
        <v>25.1</v>
      </c>
      <c r="M67" s="87"/>
      <c r="N67" s="87"/>
      <c r="O67" s="87"/>
      <c r="Q67" s="89">
        <v>0.37916666666666665</v>
      </c>
      <c r="R67" s="89">
        <v>114</v>
      </c>
      <c r="S67" s="89">
        <v>12.2</v>
      </c>
      <c r="T67" s="89">
        <v>13.3</v>
      </c>
      <c r="U67" s="89">
        <v>14.6</v>
      </c>
      <c r="V67" s="89">
        <v>16.3</v>
      </c>
      <c r="W67" s="89">
        <v>18.7</v>
      </c>
      <c r="X67" s="89">
        <v>22</v>
      </c>
      <c r="Y67" s="89">
        <v>27.5</v>
      </c>
    </row>
    <row r="68" spans="4:25" ht="12.75">
      <c r="D68" s="63">
        <v>0.37986111111111115</v>
      </c>
      <c r="E68" s="87">
        <v>115</v>
      </c>
      <c r="F68" s="87">
        <v>12.7</v>
      </c>
      <c r="G68" s="87">
        <v>13.6</v>
      </c>
      <c r="H68" s="87">
        <v>14.8</v>
      </c>
      <c r="I68" s="87">
        <v>16.3</v>
      </c>
      <c r="J68" s="87">
        <v>18.2</v>
      </c>
      <c r="K68" s="87">
        <v>21</v>
      </c>
      <c r="L68" s="87">
        <v>25.3</v>
      </c>
      <c r="M68" s="87"/>
      <c r="N68" s="87"/>
      <c r="O68" s="87"/>
      <c r="Q68" s="89">
        <v>0.37986111111111115</v>
      </c>
      <c r="R68" s="89">
        <v>115</v>
      </c>
      <c r="S68" s="89">
        <v>12.3</v>
      </c>
      <c r="T68" s="89">
        <v>13.3</v>
      </c>
      <c r="U68" s="89">
        <v>14.7</v>
      </c>
      <c r="V68" s="89">
        <v>16.4</v>
      </c>
      <c r="W68" s="89">
        <v>18.7</v>
      </c>
      <c r="X68" s="89">
        <v>22.1</v>
      </c>
      <c r="Y68" s="89">
        <v>27.6</v>
      </c>
    </row>
    <row r="69" spans="4:25" ht="12.75">
      <c r="D69" s="63">
        <v>0.38055555555555554</v>
      </c>
      <c r="E69" s="87">
        <v>116</v>
      </c>
      <c r="F69" s="87">
        <v>12.7</v>
      </c>
      <c r="G69" s="87">
        <v>13.6</v>
      </c>
      <c r="H69" s="87">
        <v>14.8</v>
      </c>
      <c r="I69" s="87">
        <v>16.3</v>
      </c>
      <c r="J69" s="87">
        <v>18.3</v>
      </c>
      <c r="K69" s="87">
        <v>21.1</v>
      </c>
      <c r="L69" s="87">
        <v>25.5</v>
      </c>
      <c r="M69" s="87"/>
      <c r="N69" s="87"/>
      <c r="O69" s="87"/>
      <c r="Q69" s="89">
        <v>0.38055555555555554</v>
      </c>
      <c r="R69" s="89">
        <v>116</v>
      </c>
      <c r="S69" s="89">
        <v>12.3</v>
      </c>
      <c r="T69" s="89">
        <v>13.4</v>
      </c>
      <c r="U69" s="89">
        <v>14.7</v>
      </c>
      <c r="V69" s="89">
        <v>16.4</v>
      </c>
      <c r="W69" s="89">
        <v>18.8</v>
      </c>
      <c r="X69" s="89">
        <v>22.2</v>
      </c>
      <c r="Y69" s="89">
        <v>27.8</v>
      </c>
    </row>
    <row r="70" spans="4:25" ht="12.75">
      <c r="D70" s="63">
        <v>0.38125</v>
      </c>
      <c r="E70" s="87">
        <v>117</v>
      </c>
      <c r="F70" s="87">
        <v>12.7</v>
      </c>
      <c r="G70" s="87">
        <v>13.7</v>
      </c>
      <c r="H70" s="87">
        <v>14.8</v>
      </c>
      <c r="I70" s="87">
        <v>16.3</v>
      </c>
      <c r="J70" s="87">
        <v>18.3</v>
      </c>
      <c r="K70" s="87">
        <v>21.2</v>
      </c>
      <c r="L70" s="87">
        <v>25.6</v>
      </c>
      <c r="M70" s="87"/>
      <c r="N70" s="87"/>
      <c r="O70" s="87"/>
      <c r="Q70" s="89">
        <v>0.38125</v>
      </c>
      <c r="R70" s="89">
        <v>117</v>
      </c>
      <c r="S70" s="89">
        <v>12.3</v>
      </c>
      <c r="T70" s="89">
        <v>13.4</v>
      </c>
      <c r="U70" s="89">
        <v>14.7</v>
      </c>
      <c r="V70" s="89">
        <v>16.5</v>
      </c>
      <c r="W70" s="89">
        <v>18.8</v>
      </c>
      <c r="X70" s="89">
        <v>22.3</v>
      </c>
      <c r="Y70" s="89">
        <v>27.9</v>
      </c>
    </row>
    <row r="71" spans="4:25" ht="12.75">
      <c r="D71" s="63">
        <v>0.3819444444444444</v>
      </c>
      <c r="E71" s="87">
        <v>118</v>
      </c>
      <c r="F71" s="87">
        <v>12.7</v>
      </c>
      <c r="G71" s="87">
        <v>13.7</v>
      </c>
      <c r="H71" s="87">
        <v>14.9</v>
      </c>
      <c r="I71" s="87">
        <v>16.4</v>
      </c>
      <c r="J71" s="87">
        <v>18.4</v>
      </c>
      <c r="K71" s="87">
        <v>21.2</v>
      </c>
      <c r="L71" s="87">
        <v>25.8</v>
      </c>
      <c r="M71" s="87"/>
      <c r="N71" s="87"/>
      <c r="O71" s="87"/>
      <c r="Q71" s="89">
        <v>0.3819444444444444</v>
      </c>
      <c r="R71" s="89">
        <v>118</v>
      </c>
      <c r="S71" s="89">
        <v>12.3</v>
      </c>
      <c r="T71" s="89">
        <v>13.4</v>
      </c>
      <c r="U71" s="89">
        <v>14.8</v>
      </c>
      <c r="V71" s="89">
        <v>16.5</v>
      </c>
      <c r="W71" s="89">
        <v>18.9</v>
      </c>
      <c r="X71" s="89">
        <v>22.4</v>
      </c>
      <c r="Y71" s="89">
        <v>28.1</v>
      </c>
    </row>
    <row r="72" spans="4:25" ht="12.75">
      <c r="D72" s="63">
        <v>0.3826388888888889</v>
      </c>
      <c r="E72" s="87">
        <v>119</v>
      </c>
      <c r="F72" s="87">
        <v>12.8</v>
      </c>
      <c r="G72" s="87">
        <v>13.7</v>
      </c>
      <c r="H72" s="87">
        <v>14.9</v>
      </c>
      <c r="I72" s="87">
        <v>16.4</v>
      </c>
      <c r="J72" s="87">
        <v>18.4</v>
      </c>
      <c r="K72" s="87">
        <v>21.3</v>
      </c>
      <c r="L72" s="87">
        <v>25.9</v>
      </c>
      <c r="M72" s="87"/>
      <c r="N72" s="87"/>
      <c r="O72" s="87"/>
      <c r="Q72" s="89">
        <v>0.3826388888888889</v>
      </c>
      <c r="R72" s="89">
        <v>119</v>
      </c>
      <c r="S72" s="89">
        <v>12.4</v>
      </c>
      <c r="T72" s="89">
        <v>13.4</v>
      </c>
      <c r="U72" s="89">
        <v>14.8</v>
      </c>
      <c r="V72" s="89">
        <v>16.6</v>
      </c>
      <c r="W72" s="89">
        <v>19</v>
      </c>
      <c r="X72" s="89">
        <v>22.5</v>
      </c>
      <c r="Y72" s="89">
        <v>28.2</v>
      </c>
    </row>
    <row r="73" spans="4:25" ht="12.75">
      <c r="D73" s="63">
        <v>0.4166666666666667</v>
      </c>
      <c r="E73" s="87">
        <v>120</v>
      </c>
      <c r="F73" s="87">
        <v>12.8</v>
      </c>
      <c r="G73" s="87">
        <v>13.7</v>
      </c>
      <c r="H73" s="87">
        <v>14.9</v>
      </c>
      <c r="I73" s="87">
        <v>16.4</v>
      </c>
      <c r="J73" s="87">
        <v>18.5</v>
      </c>
      <c r="K73" s="87">
        <v>21.4</v>
      </c>
      <c r="L73" s="87">
        <v>26.1</v>
      </c>
      <c r="M73" s="87"/>
      <c r="N73" s="87"/>
      <c r="O73" s="87"/>
      <c r="Q73" s="89">
        <v>0.4166666666666667</v>
      </c>
      <c r="R73" s="89">
        <v>120</v>
      </c>
      <c r="S73" s="89">
        <v>12.4</v>
      </c>
      <c r="T73" s="89">
        <v>13.5</v>
      </c>
      <c r="U73" s="89">
        <v>14.8</v>
      </c>
      <c r="V73" s="89">
        <v>16.6</v>
      </c>
      <c r="W73" s="89">
        <v>19</v>
      </c>
      <c r="X73" s="89">
        <v>22.6</v>
      </c>
      <c r="Y73" s="89">
        <v>28.4</v>
      </c>
    </row>
    <row r="74" spans="4:25" ht="12.75">
      <c r="D74" s="63">
        <v>0.4173611111111111</v>
      </c>
      <c r="E74" s="87">
        <v>121</v>
      </c>
      <c r="F74" s="87">
        <v>12.8</v>
      </c>
      <c r="G74" s="87">
        <v>13.8</v>
      </c>
      <c r="H74" s="87">
        <v>15</v>
      </c>
      <c r="I74" s="87">
        <v>16.5</v>
      </c>
      <c r="J74" s="87">
        <v>18.5</v>
      </c>
      <c r="K74" s="87">
        <v>21.5</v>
      </c>
      <c r="L74" s="87">
        <v>26.2</v>
      </c>
      <c r="M74" s="87"/>
      <c r="N74" s="87"/>
      <c r="O74" s="87"/>
      <c r="Q74" s="89">
        <v>0.4173611111111111</v>
      </c>
      <c r="R74" s="89">
        <v>121</v>
      </c>
      <c r="S74" s="89">
        <v>12.4</v>
      </c>
      <c r="T74" s="89">
        <v>13.5</v>
      </c>
      <c r="U74" s="89">
        <v>14.9</v>
      </c>
      <c r="V74" s="89">
        <v>16.7</v>
      </c>
      <c r="W74" s="89">
        <v>19.1</v>
      </c>
      <c r="X74" s="89">
        <v>22.7</v>
      </c>
      <c r="Y74" s="89">
        <v>28.5</v>
      </c>
    </row>
    <row r="75" spans="4:25" ht="12.75">
      <c r="D75" s="63">
        <v>0.41805555555555557</v>
      </c>
      <c r="E75" s="87">
        <v>122</v>
      </c>
      <c r="F75" s="87">
        <v>12.8</v>
      </c>
      <c r="G75" s="87">
        <v>13.8</v>
      </c>
      <c r="H75" s="87">
        <v>15</v>
      </c>
      <c r="I75" s="87">
        <v>16.5</v>
      </c>
      <c r="J75" s="87">
        <v>18.6</v>
      </c>
      <c r="K75" s="87">
        <v>21.6</v>
      </c>
      <c r="L75" s="87">
        <v>26.4</v>
      </c>
      <c r="M75" s="87"/>
      <c r="N75" s="87"/>
      <c r="O75" s="87"/>
      <c r="Q75" s="89">
        <v>0.41805555555555557</v>
      </c>
      <c r="R75" s="89">
        <v>122</v>
      </c>
      <c r="S75" s="89">
        <v>12.4</v>
      </c>
      <c r="T75" s="89">
        <v>13.5</v>
      </c>
      <c r="U75" s="89">
        <v>14.9</v>
      </c>
      <c r="V75" s="89">
        <v>16.7</v>
      </c>
      <c r="W75" s="89">
        <v>19.2</v>
      </c>
      <c r="X75" s="89">
        <v>22.8</v>
      </c>
      <c r="Y75" s="89">
        <v>28.7</v>
      </c>
    </row>
    <row r="76" spans="4:25" ht="12.75">
      <c r="D76" s="63">
        <v>0.41875</v>
      </c>
      <c r="E76" s="87">
        <v>123</v>
      </c>
      <c r="F76" s="87">
        <v>12.8</v>
      </c>
      <c r="G76" s="87">
        <v>13.8</v>
      </c>
      <c r="H76" s="87">
        <v>15</v>
      </c>
      <c r="I76" s="87">
        <v>16.6</v>
      </c>
      <c r="J76" s="87">
        <v>18.6</v>
      </c>
      <c r="K76" s="87">
        <v>21.7</v>
      </c>
      <c r="L76" s="87">
        <v>26.6</v>
      </c>
      <c r="M76" s="87"/>
      <c r="N76" s="87"/>
      <c r="O76" s="87"/>
      <c r="Q76" s="89">
        <v>0.41875</v>
      </c>
      <c r="R76" s="89">
        <v>123</v>
      </c>
      <c r="S76" s="89">
        <v>12.5</v>
      </c>
      <c r="T76" s="89">
        <v>13.6</v>
      </c>
      <c r="U76" s="89">
        <v>15</v>
      </c>
      <c r="V76" s="89">
        <v>16.8</v>
      </c>
      <c r="W76" s="89">
        <v>19.2</v>
      </c>
      <c r="X76" s="89">
        <v>22.8</v>
      </c>
      <c r="Y76" s="89">
        <v>28.8</v>
      </c>
    </row>
    <row r="77" spans="4:25" ht="12.75">
      <c r="D77" s="63">
        <v>0.41944444444444445</v>
      </c>
      <c r="E77" s="87">
        <v>124</v>
      </c>
      <c r="F77" s="87">
        <v>12.9</v>
      </c>
      <c r="G77" s="87">
        <v>13.8</v>
      </c>
      <c r="H77" s="87">
        <v>15</v>
      </c>
      <c r="I77" s="87">
        <v>16.6</v>
      </c>
      <c r="J77" s="87">
        <v>18.7</v>
      </c>
      <c r="K77" s="87">
        <v>21.7</v>
      </c>
      <c r="L77" s="87">
        <v>26.7</v>
      </c>
      <c r="M77" s="87"/>
      <c r="N77" s="87"/>
      <c r="O77" s="87"/>
      <c r="Q77" s="89">
        <v>0.41944444444444445</v>
      </c>
      <c r="R77" s="89">
        <v>124</v>
      </c>
      <c r="S77" s="89">
        <v>12.5</v>
      </c>
      <c r="T77" s="89">
        <v>13.6</v>
      </c>
      <c r="U77" s="89">
        <v>15</v>
      </c>
      <c r="V77" s="89">
        <v>16.8</v>
      </c>
      <c r="W77" s="89">
        <v>19.3</v>
      </c>
      <c r="X77" s="89">
        <v>22.9</v>
      </c>
      <c r="Y77" s="89">
        <v>29</v>
      </c>
    </row>
    <row r="78" spans="4:25" ht="12.75">
      <c r="D78" s="63">
        <v>0.4201388888888889</v>
      </c>
      <c r="E78" s="87">
        <v>125</v>
      </c>
      <c r="F78" s="87">
        <v>12.9</v>
      </c>
      <c r="G78" s="87">
        <v>13.9</v>
      </c>
      <c r="H78" s="87">
        <v>15.1</v>
      </c>
      <c r="I78" s="87">
        <v>16.6</v>
      </c>
      <c r="J78" s="87">
        <v>18.8</v>
      </c>
      <c r="K78" s="87">
        <v>21.8</v>
      </c>
      <c r="L78" s="87">
        <v>26.9</v>
      </c>
      <c r="M78" s="87"/>
      <c r="N78" s="87"/>
      <c r="O78" s="87"/>
      <c r="Q78" s="89">
        <v>0.4201388888888889</v>
      </c>
      <c r="R78" s="89">
        <v>125</v>
      </c>
      <c r="S78" s="89">
        <v>12.5</v>
      </c>
      <c r="T78" s="89">
        <v>13.6</v>
      </c>
      <c r="U78" s="89">
        <v>15</v>
      </c>
      <c r="V78" s="89">
        <v>16.9</v>
      </c>
      <c r="W78" s="89">
        <v>19.4</v>
      </c>
      <c r="X78" s="89">
        <v>23</v>
      </c>
      <c r="Y78" s="89">
        <v>29.1</v>
      </c>
    </row>
    <row r="79" spans="4:25" ht="12.75">
      <c r="D79" s="63">
        <v>0.42083333333333334</v>
      </c>
      <c r="E79" s="87">
        <v>126</v>
      </c>
      <c r="F79" s="87">
        <v>12.9</v>
      </c>
      <c r="G79" s="87">
        <v>13.9</v>
      </c>
      <c r="H79" s="87">
        <v>15.1</v>
      </c>
      <c r="I79" s="87">
        <v>16.7</v>
      </c>
      <c r="J79" s="87">
        <v>18.8</v>
      </c>
      <c r="K79" s="87">
        <v>21.9</v>
      </c>
      <c r="L79" s="87">
        <v>27</v>
      </c>
      <c r="M79" s="87"/>
      <c r="N79" s="87"/>
      <c r="O79" s="87"/>
      <c r="Q79" s="89">
        <v>0.42083333333333334</v>
      </c>
      <c r="R79" s="89">
        <v>126</v>
      </c>
      <c r="S79" s="89">
        <v>12.5</v>
      </c>
      <c r="T79" s="89">
        <v>13.7</v>
      </c>
      <c r="U79" s="89">
        <v>15.1</v>
      </c>
      <c r="V79" s="89">
        <v>16.9</v>
      </c>
      <c r="W79" s="89">
        <v>19.4</v>
      </c>
      <c r="X79" s="89">
        <v>23.1</v>
      </c>
      <c r="Y79" s="89">
        <v>29.3</v>
      </c>
    </row>
    <row r="80" spans="4:25" ht="12.75">
      <c r="D80" s="63">
        <v>0.4215277777777778</v>
      </c>
      <c r="E80" s="87">
        <v>127</v>
      </c>
      <c r="F80" s="87">
        <v>12.9</v>
      </c>
      <c r="G80" s="87">
        <v>13.9</v>
      </c>
      <c r="H80" s="87">
        <v>15.1</v>
      </c>
      <c r="I80" s="87">
        <v>16.7</v>
      </c>
      <c r="J80" s="87">
        <v>18.9</v>
      </c>
      <c r="K80" s="87">
        <v>22</v>
      </c>
      <c r="L80" s="87">
        <v>27.2</v>
      </c>
      <c r="M80" s="87"/>
      <c r="N80" s="87"/>
      <c r="O80" s="87"/>
      <c r="Q80" s="89">
        <v>0.4215277777777778</v>
      </c>
      <c r="R80" s="89">
        <v>127</v>
      </c>
      <c r="S80" s="89">
        <v>12.6</v>
      </c>
      <c r="T80" s="89">
        <v>13.7</v>
      </c>
      <c r="U80" s="89">
        <v>15.1</v>
      </c>
      <c r="V80" s="89">
        <v>17</v>
      </c>
      <c r="W80" s="89">
        <v>19.5</v>
      </c>
      <c r="X80" s="89">
        <v>23.2</v>
      </c>
      <c r="Y80" s="89">
        <v>29.4</v>
      </c>
    </row>
    <row r="81" spans="4:25" ht="12.75">
      <c r="D81" s="63">
        <v>0.4222222222222222</v>
      </c>
      <c r="E81" s="87">
        <v>128</v>
      </c>
      <c r="F81" s="87">
        <v>13</v>
      </c>
      <c r="G81" s="87">
        <v>13.9</v>
      </c>
      <c r="H81" s="87">
        <v>15.2</v>
      </c>
      <c r="I81" s="87">
        <v>16.8</v>
      </c>
      <c r="J81" s="87">
        <v>18.9</v>
      </c>
      <c r="K81" s="87">
        <v>22.1</v>
      </c>
      <c r="L81" s="87">
        <v>27.4</v>
      </c>
      <c r="M81" s="87"/>
      <c r="N81" s="87"/>
      <c r="O81" s="87"/>
      <c r="Q81" s="89">
        <v>0.4222222222222222</v>
      </c>
      <c r="R81" s="89">
        <v>128</v>
      </c>
      <c r="S81" s="89">
        <v>12.6</v>
      </c>
      <c r="T81" s="89">
        <v>13.7</v>
      </c>
      <c r="U81" s="89">
        <v>15.2</v>
      </c>
      <c r="V81" s="89">
        <v>17</v>
      </c>
      <c r="W81" s="89">
        <v>19.6</v>
      </c>
      <c r="X81" s="89">
        <v>23.3</v>
      </c>
      <c r="Y81" s="89">
        <v>29.6</v>
      </c>
    </row>
    <row r="82" spans="4:25" ht="12.75">
      <c r="D82" s="63">
        <v>0.42291666666666666</v>
      </c>
      <c r="E82" s="87">
        <v>129</v>
      </c>
      <c r="F82" s="87">
        <v>13</v>
      </c>
      <c r="G82" s="87">
        <v>14</v>
      </c>
      <c r="H82" s="87">
        <v>15.2</v>
      </c>
      <c r="I82" s="87">
        <v>16.8</v>
      </c>
      <c r="J82" s="87">
        <v>19</v>
      </c>
      <c r="K82" s="87">
        <v>22.2</v>
      </c>
      <c r="L82" s="87">
        <v>27.5</v>
      </c>
      <c r="M82" s="87"/>
      <c r="N82" s="87"/>
      <c r="O82" s="87"/>
      <c r="Q82" s="89">
        <v>0.42291666666666666</v>
      </c>
      <c r="R82" s="89">
        <v>129</v>
      </c>
      <c r="S82" s="89">
        <v>12.6</v>
      </c>
      <c r="T82" s="89">
        <v>13.8</v>
      </c>
      <c r="U82" s="89">
        <v>15.2</v>
      </c>
      <c r="V82" s="89">
        <v>17.1</v>
      </c>
      <c r="W82" s="89">
        <v>19.6</v>
      </c>
      <c r="X82" s="89">
        <v>23.4</v>
      </c>
      <c r="Y82" s="89">
        <v>29.7</v>
      </c>
    </row>
    <row r="83" spans="4:25" ht="12.75">
      <c r="D83" s="63">
        <v>0.4236111111111111</v>
      </c>
      <c r="E83" s="87">
        <v>130</v>
      </c>
      <c r="F83" s="87">
        <v>13</v>
      </c>
      <c r="G83" s="87">
        <v>14</v>
      </c>
      <c r="H83" s="87">
        <v>15.2</v>
      </c>
      <c r="I83" s="87">
        <v>16.9</v>
      </c>
      <c r="J83" s="87">
        <v>19</v>
      </c>
      <c r="K83" s="87">
        <v>22.3</v>
      </c>
      <c r="L83" s="87">
        <v>27.7</v>
      </c>
      <c r="M83" s="87"/>
      <c r="N83" s="87"/>
      <c r="O83" s="87"/>
      <c r="Q83" s="89">
        <v>0.4236111111111111</v>
      </c>
      <c r="R83" s="89">
        <v>130</v>
      </c>
      <c r="S83" s="89">
        <v>12.7</v>
      </c>
      <c r="T83" s="89">
        <v>13.8</v>
      </c>
      <c r="U83" s="89">
        <v>15.3</v>
      </c>
      <c r="V83" s="89">
        <v>17.1</v>
      </c>
      <c r="W83" s="89">
        <v>19.7</v>
      </c>
      <c r="X83" s="89">
        <v>23.5</v>
      </c>
      <c r="Y83" s="89">
        <v>29.9</v>
      </c>
    </row>
    <row r="84" spans="4:25" ht="12.75">
      <c r="D84" s="63">
        <v>0.42430555555555555</v>
      </c>
      <c r="E84" s="87">
        <v>131</v>
      </c>
      <c r="F84" s="87">
        <v>13</v>
      </c>
      <c r="G84" s="87">
        <v>14</v>
      </c>
      <c r="H84" s="87">
        <v>15.3</v>
      </c>
      <c r="I84" s="87">
        <v>16.9</v>
      </c>
      <c r="J84" s="87">
        <v>19.1</v>
      </c>
      <c r="K84" s="87">
        <v>22.4</v>
      </c>
      <c r="L84" s="87">
        <v>27.9</v>
      </c>
      <c r="M84" s="87"/>
      <c r="N84" s="87"/>
      <c r="O84" s="87"/>
      <c r="Q84" s="89">
        <v>0.42430555555555555</v>
      </c>
      <c r="R84" s="89">
        <v>131</v>
      </c>
      <c r="S84" s="89">
        <v>12.7</v>
      </c>
      <c r="T84" s="89">
        <v>13.8</v>
      </c>
      <c r="U84" s="89">
        <v>15.3</v>
      </c>
      <c r="V84" s="89">
        <v>17.2</v>
      </c>
      <c r="W84" s="89">
        <v>19.8</v>
      </c>
      <c r="X84" s="89">
        <v>23.6</v>
      </c>
      <c r="Y84" s="89">
        <v>30</v>
      </c>
    </row>
    <row r="85" spans="4:25" ht="12.75">
      <c r="D85" s="63">
        <v>0.4583333333333333</v>
      </c>
      <c r="E85" s="87">
        <v>132</v>
      </c>
      <c r="F85" s="87">
        <v>13.1</v>
      </c>
      <c r="G85" s="87">
        <v>14.1</v>
      </c>
      <c r="H85" s="87">
        <v>15.3</v>
      </c>
      <c r="I85" s="87">
        <v>16.9</v>
      </c>
      <c r="J85" s="87">
        <v>19.2</v>
      </c>
      <c r="K85" s="87">
        <v>22.5</v>
      </c>
      <c r="L85" s="87">
        <v>28</v>
      </c>
      <c r="M85" s="87"/>
      <c r="N85" s="87"/>
      <c r="O85" s="87"/>
      <c r="Q85" s="89">
        <v>0.4583333333333333</v>
      </c>
      <c r="R85" s="89">
        <v>132</v>
      </c>
      <c r="S85" s="89">
        <v>12.7</v>
      </c>
      <c r="T85" s="89">
        <v>13.9</v>
      </c>
      <c r="U85" s="89">
        <v>15.3</v>
      </c>
      <c r="V85" s="89">
        <v>17.2</v>
      </c>
      <c r="W85" s="89">
        <v>19.9</v>
      </c>
      <c r="X85" s="89">
        <v>23.7</v>
      </c>
      <c r="Y85" s="89">
        <v>30.2</v>
      </c>
    </row>
    <row r="86" spans="4:25" ht="12.75">
      <c r="D86" s="63">
        <v>0.4590277777777778</v>
      </c>
      <c r="E86" s="87">
        <v>133</v>
      </c>
      <c r="F86" s="87">
        <v>13.1</v>
      </c>
      <c r="G86" s="87">
        <v>14.1</v>
      </c>
      <c r="H86" s="87">
        <v>15.3</v>
      </c>
      <c r="I86" s="87">
        <v>17</v>
      </c>
      <c r="J86" s="87">
        <v>19.2</v>
      </c>
      <c r="K86" s="87">
        <v>22.5</v>
      </c>
      <c r="L86" s="87">
        <v>28.2</v>
      </c>
      <c r="M86" s="87"/>
      <c r="N86" s="87"/>
      <c r="O86" s="87"/>
      <c r="Q86" s="89">
        <v>0.4590277777777778</v>
      </c>
      <c r="R86" s="89">
        <v>133</v>
      </c>
      <c r="S86" s="89">
        <v>12.8</v>
      </c>
      <c r="T86" s="89">
        <v>13.9</v>
      </c>
      <c r="U86" s="89">
        <v>15.4</v>
      </c>
      <c r="V86" s="89">
        <v>17.3</v>
      </c>
      <c r="W86" s="89">
        <v>19.9</v>
      </c>
      <c r="X86" s="89">
        <v>23.8</v>
      </c>
      <c r="Y86" s="89">
        <v>30.3</v>
      </c>
    </row>
    <row r="87" spans="4:25" ht="12.75">
      <c r="D87" s="63">
        <v>0.4597222222222222</v>
      </c>
      <c r="E87" s="87">
        <v>134</v>
      </c>
      <c r="F87" s="87">
        <v>13.1</v>
      </c>
      <c r="G87" s="87">
        <v>14.1</v>
      </c>
      <c r="H87" s="87">
        <v>15.4</v>
      </c>
      <c r="I87" s="87">
        <v>17</v>
      </c>
      <c r="J87" s="87">
        <v>19.3</v>
      </c>
      <c r="K87" s="87">
        <v>22.6</v>
      </c>
      <c r="L87" s="87">
        <v>28.4</v>
      </c>
      <c r="M87" s="87"/>
      <c r="N87" s="87"/>
      <c r="O87" s="87"/>
      <c r="Q87" s="89">
        <v>0.4597222222222222</v>
      </c>
      <c r="R87" s="89">
        <v>134</v>
      </c>
      <c r="S87" s="89">
        <v>12.8</v>
      </c>
      <c r="T87" s="89">
        <v>14</v>
      </c>
      <c r="U87" s="89">
        <v>15.4</v>
      </c>
      <c r="V87" s="89">
        <v>17.4</v>
      </c>
      <c r="W87" s="89">
        <v>20</v>
      </c>
      <c r="X87" s="89">
        <v>23.9</v>
      </c>
      <c r="Y87" s="89">
        <v>30.5</v>
      </c>
    </row>
    <row r="88" spans="4:25" ht="12.75">
      <c r="D88" s="63">
        <v>0.4604166666666667</v>
      </c>
      <c r="E88" s="87">
        <v>135</v>
      </c>
      <c r="F88" s="87">
        <v>13.1</v>
      </c>
      <c r="G88" s="87">
        <v>14.1</v>
      </c>
      <c r="H88" s="87">
        <v>15.4</v>
      </c>
      <c r="I88" s="87">
        <v>17.1</v>
      </c>
      <c r="J88" s="87">
        <v>19.3</v>
      </c>
      <c r="K88" s="87">
        <v>22.7</v>
      </c>
      <c r="L88" s="87">
        <v>28.5</v>
      </c>
      <c r="M88" s="87"/>
      <c r="N88" s="87"/>
      <c r="O88" s="87"/>
      <c r="Q88" s="89">
        <v>0.4604166666666667</v>
      </c>
      <c r="R88" s="89">
        <v>135</v>
      </c>
      <c r="S88" s="89">
        <v>12.8</v>
      </c>
      <c r="T88" s="89">
        <v>14</v>
      </c>
      <c r="U88" s="89">
        <v>15.5</v>
      </c>
      <c r="V88" s="89">
        <v>17.4</v>
      </c>
      <c r="W88" s="89">
        <v>20.1</v>
      </c>
      <c r="X88" s="89">
        <v>24</v>
      </c>
      <c r="Y88" s="89">
        <v>30.6</v>
      </c>
    </row>
    <row r="89" spans="4:25" ht="12.75">
      <c r="D89" s="63">
        <v>0.4611111111111111</v>
      </c>
      <c r="E89" s="87">
        <v>136</v>
      </c>
      <c r="F89" s="87">
        <v>13.2</v>
      </c>
      <c r="G89" s="87">
        <v>14.2</v>
      </c>
      <c r="H89" s="87">
        <v>15.5</v>
      </c>
      <c r="I89" s="87">
        <v>17.1</v>
      </c>
      <c r="J89" s="87">
        <v>19.4</v>
      </c>
      <c r="K89" s="87">
        <v>22.8</v>
      </c>
      <c r="L89" s="87">
        <v>28.7</v>
      </c>
      <c r="M89" s="87"/>
      <c r="N89" s="87"/>
      <c r="O89" s="87"/>
      <c r="Q89" s="89">
        <v>0.4611111111111111</v>
      </c>
      <c r="R89" s="89">
        <v>136</v>
      </c>
      <c r="S89" s="89">
        <v>12.9</v>
      </c>
      <c r="T89" s="89">
        <v>14</v>
      </c>
      <c r="U89" s="89">
        <v>15.5</v>
      </c>
      <c r="V89" s="89">
        <v>17.5</v>
      </c>
      <c r="W89" s="89">
        <v>20.2</v>
      </c>
      <c r="X89" s="89">
        <v>24.1</v>
      </c>
      <c r="Y89" s="89">
        <v>30.8</v>
      </c>
    </row>
    <row r="90" spans="4:25" ht="12.75">
      <c r="D90" s="63">
        <v>0.4618055555555556</v>
      </c>
      <c r="E90" s="87">
        <v>137</v>
      </c>
      <c r="F90" s="87">
        <v>13.2</v>
      </c>
      <c r="G90" s="87">
        <v>14.2</v>
      </c>
      <c r="H90" s="87">
        <v>15.5</v>
      </c>
      <c r="I90" s="87">
        <v>17.2</v>
      </c>
      <c r="J90" s="87">
        <v>19.5</v>
      </c>
      <c r="K90" s="87">
        <v>22.9</v>
      </c>
      <c r="L90" s="87">
        <v>28.8</v>
      </c>
      <c r="M90" s="87"/>
      <c r="N90" s="87"/>
      <c r="O90" s="87"/>
      <c r="Q90" s="89">
        <v>0.4618055555555556</v>
      </c>
      <c r="R90" s="89">
        <v>137</v>
      </c>
      <c r="S90" s="89">
        <v>12.9</v>
      </c>
      <c r="T90" s="89">
        <v>14.1</v>
      </c>
      <c r="U90" s="89">
        <v>15.6</v>
      </c>
      <c r="V90" s="89">
        <v>17.5</v>
      </c>
      <c r="W90" s="89">
        <v>20.2</v>
      </c>
      <c r="X90" s="89">
        <v>24.2</v>
      </c>
      <c r="Y90" s="89">
        <v>30.9</v>
      </c>
    </row>
    <row r="91" spans="4:25" ht="12.75">
      <c r="D91" s="63">
        <v>0.4625</v>
      </c>
      <c r="E91" s="87">
        <v>138</v>
      </c>
      <c r="F91" s="87">
        <v>13.2</v>
      </c>
      <c r="G91" s="87">
        <v>14.2</v>
      </c>
      <c r="H91" s="87">
        <v>15.5</v>
      </c>
      <c r="I91" s="87">
        <v>17.2</v>
      </c>
      <c r="J91" s="87">
        <v>19.5</v>
      </c>
      <c r="K91" s="87">
        <v>23</v>
      </c>
      <c r="L91" s="87">
        <v>29</v>
      </c>
      <c r="M91" s="87"/>
      <c r="N91" s="87"/>
      <c r="O91" s="87"/>
      <c r="Q91" s="89">
        <v>0.4625</v>
      </c>
      <c r="R91" s="89">
        <v>138</v>
      </c>
      <c r="S91" s="89">
        <v>12.9</v>
      </c>
      <c r="T91" s="89">
        <v>14.1</v>
      </c>
      <c r="U91" s="89">
        <v>15.6</v>
      </c>
      <c r="V91" s="89">
        <v>17.6</v>
      </c>
      <c r="W91" s="89">
        <v>20.3</v>
      </c>
      <c r="X91" s="89">
        <v>24.3</v>
      </c>
      <c r="Y91" s="89">
        <v>31.1</v>
      </c>
    </row>
    <row r="92" spans="4:25" ht="12.75">
      <c r="D92" s="63">
        <v>0.46319444444444446</v>
      </c>
      <c r="E92" s="87">
        <v>139</v>
      </c>
      <c r="F92" s="87">
        <v>13.2</v>
      </c>
      <c r="G92" s="87">
        <v>14.3</v>
      </c>
      <c r="H92" s="87">
        <v>15.6</v>
      </c>
      <c r="I92" s="87">
        <v>17.3</v>
      </c>
      <c r="J92" s="87">
        <v>19.6</v>
      </c>
      <c r="K92" s="87">
        <v>23.1</v>
      </c>
      <c r="L92" s="87">
        <v>29.2</v>
      </c>
      <c r="M92" s="87"/>
      <c r="N92" s="87"/>
      <c r="O92" s="87"/>
      <c r="Q92" s="89">
        <v>0.46319444444444446</v>
      </c>
      <c r="R92" s="89">
        <v>139</v>
      </c>
      <c r="S92" s="89">
        <v>13</v>
      </c>
      <c r="T92" s="89">
        <v>14.2</v>
      </c>
      <c r="U92" s="89">
        <v>15.7</v>
      </c>
      <c r="V92" s="89">
        <v>17.7</v>
      </c>
      <c r="W92" s="89">
        <v>20.4</v>
      </c>
      <c r="X92" s="89">
        <v>24.4</v>
      </c>
      <c r="Y92" s="89">
        <v>31.2</v>
      </c>
    </row>
    <row r="93" spans="4:25" ht="12.75">
      <c r="D93" s="63">
        <v>0.46388888888888885</v>
      </c>
      <c r="E93" s="87">
        <v>140</v>
      </c>
      <c r="F93" s="87">
        <v>13.3</v>
      </c>
      <c r="G93" s="87">
        <v>14.3</v>
      </c>
      <c r="H93" s="87">
        <v>15.6</v>
      </c>
      <c r="I93" s="87">
        <v>17.3</v>
      </c>
      <c r="J93" s="87">
        <v>19.7</v>
      </c>
      <c r="K93" s="87">
        <v>23.2</v>
      </c>
      <c r="L93" s="87">
        <v>29.3</v>
      </c>
      <c r="M93" s="87"/>
      <c r="N93" s="87"/>
      <c r="O93" s="87"/>
      <c r="Q93" s="89">
        <v>0.46388888888888885</v>
      </c>
      <c r="R93" s="89">
        <v>140</v>
      </c>
      <c r="S93" s="89">
        <v>13</v>
      </c>
      <c r="T93" s="89">
        <v>14.2</v>
      </c>
      <c r="U93" s="89">
        <v>15.7</v>
      </c>
      <c r="V93" s="89">
        <v>17.7</v>
      </c>
      <c r="W93" s="89">
        <v>20.5</v>
      </c>
      <c r="X93" s="89">
        <v>24.5</v>
      </c>
      <c r="Y93" s="89">
        <v>31.4</v>
      </c>
    </row>
    <row r="94" spans="4:25" ht="12.75">
      <c r="D94" s="63">
        <v>0.46458333333333335</v>
      </c>
      <c r="E94" s="87">
        <v>141</v>
      </c>
      <c r="F94" s="87">
        <v>13.3</v>
      </c>
      <c r="G94" s="87">
        <v>14.3</v>
      </c>
      <c r="H94" s="87">
        <v>15.7</v>
      </c>
      <c r="I94" s="87">
        <v>17.4</v>
      </c>
      <c r="J94" s="87">
        <v>19.7</v>
      </c>
      <c r="K94" s="87">
        <v>23.3</v>
      </c>
      <c r="L94" s="87">
        <v>29.5</v>
      </c>
      <c r="M94" s="87"/>
      <c r="N94" s="87"/>
      <c r="O94" s="87"/>
      <c r="Q94" s="89">
        <v>0.46458333333333335</v>
      </c>
      <c r="R94" s="89">
        <v>141</v>
      </c>
      <c r="S94" s="89">
        <v>13</v>
      </c>
      <c r="T94" s="89">
        <v>14.3</v>
      </c>
      <c r="U94" s="89">
        <v>15.8</v>
      </c>
      <c r="V94" s="89">
        <v>17.8</v>
      </c>
      <c r="W94" s="89">
        <v>20.6</v>
      </c>
      <c r="X94" s="89">
        <v>24.7</v>
      </c>
      <c r="Y94" s="89">
        <v>31.5</v>
      </c>
    </row>
    <row r="95" spans="4:25" ht="12.75">
      <c r="D95" s="63">
        <v>0.46527777777777773</v>
      </c>
      <c r="E95" s="87">
        <v>142</v>
      </c>
      <c r="F95" s="87">
        <v>13.3</v>
      </c>
      <c r="G95" s="87">
        <v>14.4</v>
      </c>
      <c r="H95" s="87">
        <v>15.7</v>
      </c>
      <c r="I95" s="87">
        <v>17.4</v>
      </c>
      <c r="J95" s="87">
        <v>19.8</v>
      </c>
      <c r="K95" s="87">
        <v>23.4</v>
      </c>
      <c r="L95" s="87">
        <v>29.6</v>
      </c>
      <c r="M95" s="87"/>
      <c r="N95" s="87"/>
      <c r="O95" s="87"/>
      <c r="Q95" s="89">
        <v>0.46527777777777773</v>
      </c>
      <c r="R95" s="89">
        <v>142</v>
      </c>
      <c r="S95" s="89">
        <v>13.1</v>
      </c>
      <c r="T95" s="89">
        <v>14.3</v>
      </c>
      <c r="U95" s="89">
        <v>15.8</v>
      </c>
      <c r="V95" s="89">
        <v>17.9</v>
      </c>
      <c r="W95" s="89">
        <v>20.6</v>
      </c>
      <c r="X95" s="89">
        <v>24.8</v>
      </c>
      <c r="Y95" s="89">
        <v>31.6</v>
      </c>
    </row>
    <row r="96" spans="4:25" ht="12.75">
      <c r="D96" s="63">
        <v>0.46597222222222223</v>
      </c>
      <c r="E96" s="87">
        <v>143</v>
      </c>
      <c r="F96" s="87">
        <v>13.4</v>
      </c>
      <c r="G96" s="87">
        <v>14.4</v>
      </c>
      <c r="H96" s="87">
        <v>15.7</v>
      </c>
      <c r="I96" s="87">
        <v>17.5</v>
      </c>
      <c r="J96" s="87">
        <v>19.9</v>
      </c>
      <c r="K96" s="87">
        <v>23.5</v>
      </c>
      <c r="L96" s="87">
        <v>29.8</v>
      </c>
      <c r="M96" s="87"/>
      <c r="N96" s="87"/>
      <c r="O96" s="87"/>
      <c r="Q96" s="89">
        <v>0.46597222222222223</v>
      </c>
      <c r="R96" s="89">
        <v>143</v>
      </c>
      <c r="S96" s="89">
        <v>13.1</v>
      </c>
      <c r="T96" s="89">
        <v>14.3</v>
      </c>
      <c r="U96" s="89">
        <v>15.9</v>
      </c>
      <c r="V96" s="89">
        <v>17.9</v>
      </c>
      <c r="W96" s="89">
        <v>20.7</v>
      </c>
      <c r="X96" s="89">
        <v>24.9</v>
      </c>
      <c r="Y96" s="89">
        <v>31.8</v>
      </c>
    </row>
    <row r="97" spans="4:25" ht="12.75">
      <c r="D97" s="63">
        <v>0.5</v>
      </c>
      <c r="E97" s="87">
        <v>144</v>
      </c>
      <c r="F97" s="87">
        <v>13.4</v>
      </c>
      <c r="G97" s="87">
        <v>14.5</v>
      </c>
      <c r="H97" s="87">
        <v>15.8</v>
      </c>
      <c r="I97" s="87">
        <v>17.5</v>
      </c>
      <c r="J97" s="87">
        <v>19.9</v>
      </c>
      <c r="K97" s="87">
        <v>23.6</v>
      </c>
      <c r="L97" s="87">
        <v>30</v>
      </c>
      <c r="M97" s="87"/>
      <c r="N97" s="87"/>
      <c r="O97" s="87"/>
      <c r="Q97" s="89">
        <v>0.5</v>
      </c>
      <c r="R97" s="89">
        <v>144</v>
      </c>
      <c r="S97" s="89">
        <v>13.2</v>
      </c>
      <c r="T97" s="89">
        <v>14.4</v>
      </c>
      <c r="U97" s="89">
        <v>16</v>
      </c>
      <c r="V97" s="89">
        <v>18</v>
      </c>
      <c r="W97" s="89">
        <v>20.8</v>
      </c>
      <c r="X97" s="89">
        <v>25</v>
      </c>
      <c r="Y97" s="89">
        <v>31.9</v>
      </c>
    </row>
    <row r="98" spans="4:25" ht="12.75">
      <c r="D98" s="63">
        <v>0.5006944444444444</v>
      </c>
      <c r="E98" s="87">
        <v>145</v>
      </c>
      <c r="F98" s="87">
        <v>13.4</v>
      </c>
      <c r="G98" s="87">
        <v>14.5</v>
      </c>
      <c r="H98" s="87">
        <v>15.8</v>
      </c>
      <c r="I98" s="87">
        <v>17.6</v>
      </c>
      <c r="J98" s="87">
        <v>20</v>
      </c>
      <c r="K98" s="87">
        <v>23.7</v>
      </c>
      <c r="L98" s="87">
        <v>30.1</v>
      </c>
      <c r="M98" s="87"/>
      <c r="N98" s="87"/>
      <c r="O98" s="87"/>
      <c r="Q98" s="89">
        <v>0.5006944444444444</v>
      </c>
      <c r="R98" s="89">
        <v>145</v>
      </c>
      <c r="S98" s="89">
        <v>13.2</v>
      </c>
      <c r="T98" s="89">
        <v>14.4</v>
      </c>
      <c r="U98" s="89">
        <v>16</v>
      </c>
      <c r="V98" s="89">
        <v>18.1</v>
      </c>
      <c r="W98" s="89">
        <v>20.9</v>
      </c>
      <c r="X98" s="89">
        <v>25.1</v>
      </c>
      <c r="Y98" s="89">
        <v>32</v>
      </c>
    </row>
    <row r="99" spans="4:25" ht="12.75">
      <c r="D99" s="63">
        <v>0.5013888888888889</v>
      </c>
      <c r="E99" s="87">
        <v>146</v>
      </c>
      <c r="F99" s="87">
        <v>13.5</v>
      </c>
      <c r="G99" s="87">
        <v>14.5</v>
      </c>
      <c r="H99" s="87">
        <v>15.9</v>
      </c>
      <c r="I99" s="87">
        <v>17.6</v>
      </c>
      <c r="J99" s="87">
        <v>20.1</v>
      </c>
      <c r="K99" s="87">
        <v>23.8</v>
      </c>
      <c r="L99" s="87">
        <v>30.3</v>
      </c>
      <c r="M99" s="87"/>
      <c r="N99" s="87"/>
      <c r="O99" s="87"/>
      <c r="Q99" s="89">
        <v>0.5013888888888889</v>
      </c>
      <c r="R99" s="89">
        <v>146</v>
      </c>
      <c r="S99" s="89">
        <v>13.2</v>
      </c>
      <c r="T99" s="89">
        <v>14.5</v>
      </c>
      <c r="U99" s="89">
        <v>16.1</v>
      </c>
      <c r="V99" s="89">
        <v>18.1</v>
      </c>
      <c r="W99" s="89">
        <v>21</v>
      </c>
      <c r="X99" s="89">
        <v>25.2</v>
      </c>
      <c r="Y99" s="89">
        <v>32.2</v>
      </c>
    </row>
    <row r="100" spans="4:25" ht="12.75">
      <c r="D100" s="63">
        <v>0.5020833333333333</v>
      </c>
      <c r="E100" s="87">
        <v>147</v>
      </c>
      <c r="F100" s="87">
        <v>13.5</v>
      </c>
      <c r="G100" s="87">
        <v>14.6</v>
      </c>
      <c r="H100" s="87">
        <v>15.9</v>
      </c>
      <c r="I100" s="87">
        <v>17.7</v>
      </c>
      <c r="J100" s="87">
        <v>20.2</v>
      </c>
      <c r="K100" s="87">
        <v>23.9</v>
      </c>
      <c r="L100" s="87">
        <v>30.4</v>
      </c>
      <c r="M100" s="87"/>
      <c r="N100" s="87"/>
      <c r="O100" s="87"/>
      <c r="Q100" s="89">
        <v>0.5020833333333333</v>
      </c>
      <c r="R100" s="89">
        <v>147</v>
      </c>
      <c r="S100" s="89">
        <v>13.3</v>
      </c>
      <c r="T100" s="89">
        <v>14.5</v>
      </c>
      <c r="U100" s="89">
        <v>16.1</v>
      </c>
      <c r="V100" s="89">
        <v>18.2</v>
      </c>
      <c r="W100" s="89">
        <v>21.1</v>
      </c>
      <c r="X100" s="89">
        <v>25.3</v>
      </c>
      <c r="Y100" s="89">
        <v>32.3</v>
      </c>
    </row>
    <row r="101" spans="4:25" ht="12.75">
      <c r="D101" s="63">
        <v>0.5027777777777778</v>
      </c>
      <c r="E101" s="87">
        <v>148</v>
      </c>
      <c r="F101" s="87">
        <v>13.5</v>
      </c>
      <c r="G101" s="87">
        <v>14.6</v>
      </c>
      <c r="H101" s="87">
        <v>16</v>
      </c>
      <c r="I101" s="87">
        <v>17.8</v>
      </c>
      <c r="J101" s="87">
        <v>20.2</v>
      </c>
      <c r="K101" s="87">
        <v>24</v>
      </c>
      <c r="L101" s="87">
        <v>30.6</v>
      </c>
      <c r="M101" s="87"/>
      <c r="N101" s="87"/>
      <c r="O101" s="87"/>
      <c r="Q101" s="89">
        <v>0.5027777777777778</v>
      </c>
      <c r="R101" s="89">
        <v>148</v>
      </c>
      <c r="S101" s="89">
        <v>13.3</v>
      </c>
      <c r="T101" s="89">
        <v>14.6</v>
      </c>
      <c r="U101" s="89">
        <v>16.2</v>
      </c>
      <c r="V101" s="89">
        <v>18.3</v>
      </c>
      <c r="W101" s="89">
        <v>21.1</v>
      </c>
      <c r="X101" s="89">
        <v>25.4</v>
      </c>
      <c r="Y101" s="89">
        <v>32.4</v>
      </c>
    </row>
    <row r="102" spans="4:25" ht="12.75">
      <c r="D102" s="63">
        <v>0.5034722222222222</v>
      </c>
      <c r="E102" s="87">
        <v>149</v>
      </c>
      <c r="F102" s="87">
        <v>13.6</v>
      </c>
      <c r="G102" s="87">
        <v>14.6</v>
      </c>
      <c r="H102" s="87">
        <v>16</v>
      </c>
      <c r="I102" s="87">
        <v>17.8</v>
      </c>
      <c r="J102" s="87">
        <v>20.3</v>
      </c>
      <c r="K102" s="87">
        <v>24.1</v>
      </c>
      <c r="L102" s="87">
        <v>30.7</v>
      </c>
      <c r="M102" s="87"/>
      <c r="N102" s="87"/>
      <c r="O102" s="87"/>
      <c r="Q102" s="89">
        <v>0.5034722222222222</v>
      </c>
      <c r="R102" s="89">
        <v>149</v>
      </c>
      <c r="S102" s="89">
        <v>13.3</v>
      </c>
      <c r="T102" s="89">
        <v>14.6</v>
      </c>
      <c r="U102" s="89">
        <v>16.2</v>
      </c>
      <c r="V102" s="89">
        <v>18.3</v>
      </c>
      <c r="W102" s="89">
        <v>21.2</v>
      </c>
      <c r="X102" s="89">
        <v>25.5</v>
      </c>
      <c r="Y102" s="89">
        <v>32.6</v>
      </c>
    </row>
    <row r="103" spans="4:25" ht="12.75">
      <c r="D103" s="63">
        <v>0.5041666666666667</v>
      </c>
      <c r="E103" s="87">
        <v>150</v>
      </c>
      <c r="F103" s="87">
        <v>13.6</v>
      </c>
      <c r="G103" s="87">
        <v>14.7</v>
      </c>
      <c r="H103" s="87">
        <v>16.1</v>
      </c>
      <c r="I103" s="87">
        <v>17.9</v>
      </c>
      <c r="J103" s="87">
        <v>20.4</v>
      </c>
      <c r="K103" s="87">
        <v>24.2</v>
      </c>
      <c r="L103" s="87">
        <v>30.9</v>
      </c>
      <c r="M103" s="87"/>
      <c r="N103" s="87"/>
      <c r="O103" s="87"/>
      <c r="Q103" s="89">
        <v>0.5041666666666667</v>
      </c>
      <c r="R103" s="89">
        <v>150</v>
      </c>
      <c r="S103" s="89">
        <v>13.4</v>
      </c>
      <c r="T103" s="89">
        <v>14.7</v>
      </c>
      <c r="U103" s="89">
        <v>16.3</v>
      </c>
      <c r="V103" s="89">
        <v>18.4</v>
      </c>
      <c r="W103" s="89">
        <v>21.3</v>
      </c>
      <c r="X103" s="89">
        <v>25.6</v>
      </c>
      <c r="Y103" s="89">
        <v>32.7</v>
      </c>
    </row>
    <row r="104" spans="4:25" ht="12.75">
      <c r="D104" s="63">
        <v>0.5048611111111111</v>
      </c>
      <c r="E104" s="87">
        <v>151</v>
      </c>
      <c r="F104" s="87">
        <v>13.6</v>
      </c>
      <c r="G104" s="87">
        <v>14.7</v>
      </c>
      <c r="H104" s="87">
        <v>16.1</v>
      </c>
      <c r="I104" s="87">
        <v>17.9</v>
      </c>
      <c r="J104" s="87">
        <v>20.4</v>
      </c>
      <c r="K104" s="87">
        <v>24.3</v>
      </c>
      <c r="L104" s="87">
        <v>31</v>
      </c>
      <c r="M104" s="87"/>
      <c r="N104" s="87"/>
      <c r="O104" s="87"/>
      <c r="Q104" s="89">
        <v>0.5048611111111111</v>
      </c>
      <c r="R104" s="89">
        <v>151</v>
      </c>
      <c r="S104" s="89">
        <v>13.4</v>
      </c>
      <c r="T104" s="89">
        <v>14.7</v>
      </c>
      <c r="U104" s="89">
        <v>16.3</v>
      </c>
      <c r="V104" s="89">
        <v>18.5</v>
      </c>
      <c r="W104" s="89">
        <v>21.4</v>
      </c>
      <c r="X104" s="89">
        <v>25.7</v>
      </c>
      <c r="Y104" s="89">
        <v>32.8</v>
      </c>
    </row>
    <row r="105" spans="4:25" ht="12.75">
      <c r="D105" s="63">
        <v>0.5055555555555555</v>
      </c>
      <c r="E105" s="87">
        <v>152</v>
      </c>
      <c r="F105" s="87">
        <v>13.7</v>
      </c>
      <c r="G105" s="87">
        <v>14.8</v>
      </c>
      <c r="H105" s="87">
        <v>16.2</v>
      </c>
      <c r="I105" s="87">
        <v>18</v>
      </c>
      <c r="J105" s="87">
        <v>20.5</v>
      </c>
      <c r="K105" s="87">
        <v>24.4</v>
      </c>
      <c r="L105" s="87">
        <v>31.1</v>
      </c>
      <c r="M105" s="87"/>
      <c r="N105" s="87"/>
      <c r="O105" s="87"/>
      <c r="Q105" s="89">
        <v>0.5055555555555555</v>
      </c>
      <c r="R105" s="89">
        <v>152</v>
      </c>
      <c r="S105" s="89">
        <v>13.5</v>
      </c>
      <c r="T105" s="89">
        <v>14.8</v>
      </c>
      <c r="U105" s="89">
        <v>16.4</v>
      </c>
      <c r="V105" s="89">
        <v>18.5</v>
      </c>
      <c r="W105" s="89">
        <v>21.5</v>
      </c>
      <c r="X105" s="89">
        <v>25.8</v>
      </c>
      <c r="Y105" s="89">
        <v>33</v>
      </c>
    </row>
    <row r="106" spans="4:25" ht="12.75">
      <c r="D106" s="63">
        <v>0.50625</v>
      </c>
      <c r="E106" s="87">
        <v>153</v>
      </c>
      <c r="F106" s="87">
        <v>13.7</v>
      </c>
      <c r="G106" s="87">
        <v>14.8</v>
      </c>
      <c r="H106" s="87">
        <v>16.2</v>
      </c>
      <c r="I106" s="87">
        <v>18</v>
      </c>
      <c r="J106" s="87">
        <v>20.6</v>
      </c>
      <c r="K106" s="87">
        <v>24.5</v>
      </c>
      <c r="L106" s="87">
        <v>31.3</v>
      </c>
      <c r="M106" s="87"/>
      <c r="N106" s="87"/>
      <c r="O106" s="87"/>
      <c r="Q106" s="89">
        <v>0.50625</v>
      </c>
      <c r="R106" s="89">
        <v>153</v>
      </c>
      <c r="S106" s="89">
        <v>13.5</v>
      </c>
      <c r="T106" s="89">
        <v>14.8</v>
      </c>
      <c r="U106" s="89">
        <v>16.4</v>
      </c>
      <c r="V106" s="89">
        <v>18.6</v>
      </c>
      <c r="W106" s="89">
        <v>21.6</v>
      </c>
      <c r="X106" s="89">
        <v>25.9</v>
      </c>
      <c r="Y106" s="89">
        <v>33.1</v>
      </c>
    </row>
    <row r="107" spans="4:25" ht="12.75">
      <c r="D107" s="63">
        <v>0.5069444444444444</v>
      </c>
      <c r="E107" s="87">
        <v>154</v>
      </c>
      <c r="F107" s="87">
        <v>13.7</v>
      </c>
      <c r="G107" s="87">
        <v>14.8</v>
      </c>
      <c r="H107" s="87">
        <v>16.3</v>
      </c>
      <c r="I107" s="87">
        <v>18.1</v>
      </c>
      <c r="J107" s="87">
        <v>20.7</v>
      </c>
      <c r="K107" s="87">
        <v>24.6</v>
      </c>
      <c r="L107" s="87">
        <v>31.4</v>
      </c>
      <c r="M107" s="87"/>
      <c r="N107" s="87"/>
      <c r="O107" s="87"/>
      <c r="Q107" s="89">
        <v>0.5069444444444444</v>
      </c>
      <c r="R107" s="89">
        <v>154</v>
      </c>
      <c r="S107" s="89">
        <v>13.5</v>
      </c>
      <c r="T107" s="89">
        <v>14.8</v>
      </c>
      <c r="U107" s="89">
        <v>16.5</v>
      </c>
      <c r="V107" s="89">
        <v>18.7</v>
      </c>
      <c r="W107" s="89">
        <v>21.6</v>
      </c>
      <c r="X107" s="89">
        <v>26</v>
      </c>
      <c r="Y107" s="89">
        <v>33.2</v>
      </c>
    </row>
    <row r="108" spans="4:25" ht="12.75">
      <c r="D108" s="63">
        <v>0.5076388888888889</v>
      </c>
      <c r="E108" s="87">
        <v>155</v>
      </c>
      <c r="F108" s="87">
        <v>13.8</v>
      </c>
      <c r="G108" s="87">
        <v>14.9</v>
      </c>
      <c r="H108" s="87">
        <v>16.3</v>
      </c>
      <c r="I108" s="87">
        <v>18.2</v>
      </c>
      <c r="J108" s="87">
        <v>20.8</v>
      </c>
      <c r="K108" s="87">
        <v>24.7</v>
      </c>
      <c r="L108" s="87">
        <v>31.6</v>
      </c>
      <c r="M108" s="87"/>
      <c r="N108" s="87"/>
      <c r="O108" s="87"/>
      <c r="Q108" s="89">
        <v>0.5076388888888889</v>
      </c>
      <c r="R108" s="89">
        <v>155</v>
      </c>
      <c r="S108" s="89">
        <v>13.6</v>
      </c>
      <c r="T108" s="89">
        <v>14.9</v>
      </c>
      <c r="U108" s="89">
        <v>16.6</v>
      </c>
      <c r="V108" s="89">
        <v>18.7</v>
      </c>
      <c r="W108" s="89">
        <v>21.7</v>
      </c>
      <c r="X108" s="89">
        <v>26.1</v>
      </c>
      <c r="Y108" s="89">
        <v>33.3</v>
      </c>
    </row>
    <row r="109" spans="4:25" ht="12.75">
      <c r="D109" s="63">
        <v>0.5416666666666666</v>
      </c>
      <c r="E109" s="87">
        <v>156</v>
      </c>
      <c r="F109" s="87">
        <v>13.8</v>
      </c>
      <c r="G109" s="87">
        <v>14.9</v>
      </c>
      <c r="H109" s="87">
        <v>16.4</v>
      </c>
      <c r="I109" s="87">
        <v>18.2</v>
      </c>
      <c r="J109" s="87">
        <v>20.8</v>
      </c>
      <c r="K109" s="87">
        <v>24.8</v>
      </c>
      <c r="L109" s="87">
        <v>31.7</v>
      </c>
      <c r="M109" s="87"/>
      <c r="N109" s="87"/>
      <c r="O109" s="87"/>
      <c r="Q109" s="89">
        <v>0.5416666666666666</v>
      </c>
      <c r="R109" s="89">
        <v>156</v>
      </c>
      <c r="S109" s="89">
        <v>13.6</v>
      </c>
      <c r="T109" s="89">
        <v>14.9</v>
      </c>
      <c r="U109" s="89">
        <v>16.6</v>
      </c>
      <c r="V109" s="89">
        <v>18.8</v>
      </c>
      <c r="W109" s="89">
        <v>21.8</v>
      </c>
      <c r="X109" s="89">
        <v>26.2</v>
      </c>
      <c r="Y109" s="89">
        <v>33.4</v>
      </c>
    </row>
    <row r="110" spans="4:25" ht="12.75">
      <c r="D110" s="63">
        <v>0.5423611111111112</v>
      </c>
      <c r="E110" s="87">
        <v>157</v>
      </c>
      <c r="F110" s="87">
        <v>13.8</v>
      </c>
      <c r="G110" s="87">
        <v>15</v>
      </c>
      <c r="H110" s="87">
        <v>16.4</v>
      </c>
      <c r="I110" s="87">
        <v>18.3</v>
      </c>
      <c r="J110" s="87">
        <v>20.9</v>
      </c>
      <c r="K110" s="87">
        <v>24.9</v>
      </c>
      <c r="L110" s="87">
        <v>31.8</v>
      </c>
      <c r="M110" s="87"/>
      <c r="N110" s="87"/>
      <c r="O110" s="87"/>
      <c r="Q110" s="89">
        <v>0.5423611111111112</v>
      </c>
      <c r="R110" s="89">
        <v>157</v>
      </c>
      <c r="S110" s="89">
        <v>13.6</v>
      </c>
      <c r="T110" s="89">
        <v>15</v>
      </c>
      <c r="U110" s="89">
        <v>16.7</v>
      </c>
      <c r="V110" s="89">
        <v>18.9</v>
      </c>
      <c r="W110" s="89">
        <v>21.9</v>
      </c>
      <c r="X110" s="89">
        <v>26.3</v>
      </c>
      <c r="Y110" s="89">
        <v>33.6</v>
      </c>
    </row>
    <row r="111" spans="4:25" ht="12.75">
      <c r="D111" s="63">
        <v>0.5430555555555555</v>
      </c>
      <c r="E111" s="87">
        <v>158</v>
      </c>
      <c r="F111" s="87">
        <v>13.9</v>
      </c>
      <c r="G111" s="87">
        <v>15</v>
      </c>
      <c r="H111" s="87">
        <v>16.5</v>
      </c>
      <c r="I111" s="87">
        <v>18.4</v>
      </c>
      <c r="J111" s="87">
        <v>21</v>
      </c>
      <c r="K111" s="87">
        <v>25</v>
      </c>
      <c r="L111" s="87">
        <v>31.9</v>
      </c>
      <c r="M111" s="87"/>
      <c r="N111" s="87"/>
      <c r="O111" s="87"/>
      <c r="Q111" s="89">
        <v>0.5430555555555555</v>
      </c>
      <c r="R111" s="89">
        <v>158</v>
      </c>
      <c r="S111" s="89">
        <v>13.7</v>
      </c>
      <c r="T111" s="89">
        <v>15</v>
      </c>
      <c r="U111" s="89">
        <v>16.7</v>
      </c>
      <c r="V111" s="89">
        <v>18.9</v>
      </c>
      <c r="W111" s="89">
        <v>22</v>
      </c>
      <c r="X111" s="89">
        <v>26.4</v>
      </c>
      <c r="Y111" s="89">
        <v>33.7</v>
      </c>
    </row>
    <row r="112" spans="4:25" ht="12.75">
      <c r="D112" s="63">
        <v>0.54375</v>
      </c>
      <c r="E112" s="87">
        <v>159</v>
      </c>
      <c r="F112" s="87">
        <v>13.9</v>
      </c>
      <c r="G112" s="87">
        <v>15.1</v>
      </c>
      <c r="H112" s="87">
        <v>16.5</v>
      </c>
      <c r="I112" s="87">
        <v>18.4</v>
      </c>
      <c r="J112" s="87">
        <v>21.1</v>
      </c>
      <c r="K112" s="87">
        <v>25.1</v>
      </c>
      <c r="L112" s="87">
        <v>32.1</v>
      </c>
      <c r="M112" s="87"/>
      <c r="N112" s="87"/>
      <c r="O112" s="87"/>
      <c r="Q112" s="89">
        <v>0.54375</v>
      </c>
      <c r="R112" s="89">
        <v>159</v>
      </c>
      <c r="S112" s="89">
        <v>13.7</v>
      </c>
      <c r="T112" s="89">
        <v>15.1</v>
      </c>
      <c r="U112" s="89">
        <v>16.8</v>
      </c>
      <c r="V112" s="89">
        <v>19</v>
      </c>
      <c r="W112" s="89">
        <v>22</v>
      </c>
      <c r="X112" s="89">
        <v>26.5</v>
      </c>
      <c r="Y112" s="89">
        <v>33.8</v>
      </c>
    </row>
    <row r="113" spans="4:25" ht="12.75">
      <c r="D113" s="63">
        <v>0.5444444444444444</v>
      </c>
      <c r="E113" s="87">
        <v>160</v>
      </c>
      <c r="F113" s="87">
        <v>14</v>
      </c>
      <c r="G113" s="87">
        <v>15.1</v>
      </c>
      <c r="H113" s="87">
        <v>16.6</v>
      </c>
      <c r="I113" s="87">
        <v>18.5</v>
      </c>
      <c r="J113" s="87">
        <v>21.1</v>
      </c>
      <c r="K113" s="87">
        <v>25.2</v>
      </c>
      <c r="L113" s="87">
        <v>32.2</v>
      </c>
      <c r="M113" s="87"/>
      <c r="N113" s="87"/>
      <c r="O113" s="87"/>
      <c r="Q113" s="89">
        <v>0.5444444444444444</v>
      </c>
      <c r="R113" s="89">
        <v>160</v>
      </c>
      <c r="S113" s="89">
        <v>13.8</v>
      </c>
      <c r="T113" s="89">
        <v>15.1</v>
      </c>
      <c r="U113" s="89">
        <v>16.8</v>
      </c>
      <c r="V113" s="89">
        <v>19.1</v>
      </c>
      <c r="W113" s="89">
        <v>22.1</v>
      </c>
      <c r="X113" s="89">
        <v>26.6</v>
      </c>
      <c r="Y113" s="89">
        <v>33.9</v>
      </c>
    </row>
    <row r="114" spans="4:25" ht="12.75">
      <c r="D114" s="63">
        <v>0.545138888888889</v>
      </c>
      <c r="E114" s="87">
        <v>161</v>
      </c>
      <c r="F114" s="87">
        <v>14</v>
      </c>
      <c r="G114" s="87">
        <v>15.2</v>
      </c>
      <c r="H114" s="87">
        <v>16.6</v>
      </c>
      <c r="I114" s="87">
        <v>18.6</v>
      </c>
      <c r="J114" s="87">
        <v>21.2</v>
      </c>
      <c r="K114" s="87">
        <v>25.2</v>
      </c>
      <c r="L114" s="87">
        <v>32.3</v>
      </c>
      <c r="M114" s="87"/>
      <c r="N114" s="87"/>
      <c r="O114" s="87"/>
      <c r="Q114" s="89">
        <v>0.545138888888889</v>
      </c>
      <c r="R114" s="89">
        <v>161</v>
      </c>
      <c r="S114" s="89">
        <v>13.8</v>
      </c>
      <c r="T114" s="89">
        <v>15.2</v>
      </c>
      <c r="U114" s="89">
        <v>16.9</v>
      </c>
      <c r="V114" s="89">
        <v>19.1</v>
      </c>
      <c r="W114" s="89">
        <v>22.2</v>
      </c>
      <c r="X114" s="89">
        <v>26.7</v>
      </c>
      <c r="Y114" s="89">
        <v>34</v>
      </c>
    </row>
    <row r="115" spans="4:25" ht="12.75">
      <c r="D115" s="63">
        <v>0.5458333333333333</v>
      </c>
      <c r="E115" s="87">
        <v>162</v>
      </c>
      <c r="F115" s="87">
        <v>14</v>
      </c>
      <c r="G115" s="87">
        <v>15.2</v>
      </c>
      <c r="H115" s="87">
        <v>16.7</v>
      </c>
      <c r="I115" s="87">
        <v>18.6</v>
      </c>
      <c r="J115" s="87">
        <v>21.3</v>
      </c>
      <c r="K115" s="87">
        <v>25.3</v>
      </c>
      <c r="L115" s="87">
        <v>32.4</v>
      </c>
      <c r="M115" s="87"/>
      <c r="N115" s="87"/>
      <c r="O115" s="87"/>
      <c r="Q115" s="89">
        <v>0.5458333333333333</v>
      </c>
      <c r="R115" s="89">
        <v>162</v>
      </c>
      <c r="S115" s="89">
        <v>13.8</v>
      </c>
      <c r="T115" s="89">
        <v>15.2</v>
      </c>
      <c r="U115" s="89">
        <v>16.9</v>
      </c>
      <c r="V115" s="89">
        <v>19.2</v>
      </c>
      <c r="W115" s="89">
        <v>22.3</v>
      </c>
      <c r="X115" s="89">
        <v>26.8</v>
      </c>
      <c r="Y115" s="89">
        <v>34.1</v>
      </c>
    </row>
    <row r="116" spans="4:25" ht="12.75">
      <c r="D116" s="63">
        <v>0.5465277777777778</v>
      </c>
      <c r="E116" s="87">
        <v>163</v>
      </c>
      <c r="F116" s="87">
        <v>14.1</v>
      </c>
      <c r="G116" s="87">
        <v>15.2</v>
      </c>
      <c r="H116" s="87">
        <v>16.7</v>
      </c>
      <c r="I116" s="87">
        <v>18.7</v>
      </c>
      <c r="J116" s="87">
        <v>21.4</v>
      </c>
      <c r="K116" s="87">
        <v>25.4</v>
      </c>
      <c r="L116" s="87">
        <v>32.6</v>
      </c>
      <c r="M116" s="87"/>
      <c r="N116" s="87"/>
      <c r="O116" s="87"/>
      <c r="Q116" s="89">
        <v>0.5465277777777778</v>
      </c>
      <c r="R116" s="89">
        <v>163</v>
      </c>
      <c r="S116" s="89">
        <v>13.9</v>
      </c>
      <c r="T116" s="89">
        <v>15.2</v>
      </c>
      <c r="U116" s="89">
        <v>17</v>
      </c>
      <c r="V116" s="89">
        <v>19.3</v>
      </c>
      <c r="W116" s="89">
        <v>22.4</v>
      </c>
      <c r="X116" s="89">
        <v>26.9</v>
      </c>
      <c r="Y116" s="89">
        <v>34.2</v>
      </c>
    </row>
    <row r="117" spans="4:25" ht="12.75">
      <c r="D117" s="63">
        <v>0.5472222222222222</v>
      </c>
      <c r="E117" s="87">
        <v>164</v>
      </c>
      <c r="F117" s="87">
        <v>14.1</v>
      </c>
      <c r="G117" s="87">
        <v>15.3</v>
      </c>
      <c r="H117" s="87">
        <v>16.8</v>
      </c>
      <c r="I117" s="87">
        <v>18.7</v>
      </c>
      <c r="J117" s="87">
        <v>21.5</v>
      </c>
      <c r="K117" s="87">
        <v>25.5</v>
      </c>
      <c r="L117" s="87">
        <v>32.7</v>
      </c>
      <c r="M117" s="87"/>
      <c r="N117" s="87"/>
      <c r="O117" s="87"/>
      <c r="Q117" s="89">
        <v>0.5472222222222222</v>
      </c>
      <c r="R117" s="89">
        <v>164</v>
      </c>
      <c r="S117" s="89">
        <v>13.9</v>
      </c>
      <c r="T117" s="89">
        <v>15.3</v>
      </c>
      <c r="U117" s="89">
        <v>17</v>
      </c>
      <c r="V117" s="89">
        <v>19.3</v>
      </c>
      <c r="W117" s="89">
        <v>22.4</v>
      </c>
      <c r="X117" s="89">
        <v>27</v>
      </c>
      <c r="Y117" s="89">
        <v>34.3</v>
      </c>
    </row>
    <row r="118" spans="4:25" ht="12.75">
      <c r="D118" s="63">
        <v>0.5479166666666667</v>
      </c>
      <c r="E118" s="87">
        <v>165</v>
      </c>
      <c r="F118" s="87">
        <v>14.1</v>
      </c>
      <c r="G118" s="87">
        <v>15.3</v>
      </c>
      <c r="H118" s="87">
        <v>16.8</v>
      </c>
      <c r="I118" s="87">
        <v>18.8</v>
      </c>
      <c r="J118" s="87">
        <v>21.5</v>
      </c>
      <c r="K118" s="87">
        <v>25.6</v>
      </c>
      <c r="L118" s="87">
        <v>32.8</v>
      </c>
      <c r="M118" s="87"/>
      <c r="N118" s="87"/>
      <c r="O118" s="87"/>
      <c r="Q118" s="89">
        <v>0.5479166666666667</v>
      </c>
      <c r="R118" s="89">
        <v>165</v>
      </c>
      <c r="S118" s="89">
        <v>13.9</v>
      </c>
      <c r="T118" s="89">
        <v>15.3</v>
      </c>
      <c r="U118" s="89">
        <v>17.1</v>
      </c>
      <c r="V118" s="89">
        <v>19.4</v>
      </c>
      <c r="W118" s="89">
        <v>22.5</v>
      </c>
      <c r="X118" s="89">
        <v>27.1</v>
      </c>
      <c r="Y118" s="89">
        <v>34.4</v>
      </c>
    </row>
    <row r="119" spans="4:25" ht="12.75">
      <c r="D119" s="63">
        <v>0.548611111111111</v>
      </c>
      <c r="E119" s="87">
        <v>166</v>
      </c>
      <c r="F119" s="87">
        <v>14.2</v>
      </c>
      <c r="G119" s="87">
        <v>15.4</v>
      </c>
      <c r="H119" s="87">
        <v>16.9</v>
      </c>
      <c r="I119" s="87">
        <v>18.9</v>
      </c>
      <c r="J119" s="87">
        <v>21.6</v>
      </c>
      <c r="K119" s="87">
        <v>25.7</v>
      </c>
      <c r="L119" s="87">
        <v>32.9</v>
      </c>
      <c r="M119" s="87"/>
      <c r="N119" s="87"/>
      <c r="O119" s="87"/>
      <c r="Q119" s="89">
        <v>0.548611111111111</v>
      </c>
      <c r="R119" s="89">
        <v>166</v>
      </c>
      <c r="S119" s="89">
        <v>14</v>
      </c>
      <c r="T119" s="89">
        <v>15.4</v>
      </c>
      <c r="U119" s="89">
        <v>17.1</v>
      </c>
      <c r="V119" s="89">
        <v>19.4</v>
      </c>
      <c r="W119" s="89">
        <v>22.6</v>
      </c>
      <c r="X119" s="89">
        <v>27.1</v>
      </c>
      <c r="Y119" s="89">
        <v>34.5</v>
      </c>
    </row>
    <row r="120" spans="4:25" ht="12.75">
      <c r="D120" s="63">
        <v>0.5493055555555556</v>
      </c>
      <c r="E120" s="87">
        <v>167</v>
      </c>
      <c r="F120" s="87">
        <v>14.2</v>
      </c>
      <c r="G120" s="87">
        <v>15.4</v>
      </c>
      <c r="H120" s="87">
        <v>17</v>
      </c>
      <c r="I120" s="87">
        <v>18.9</v>
      </c>
      <c r="J120" s="87">
        <v>21.7</v>
      </c>
      <c r="K120" s="87">
        <v>25.8</v>
      </c>
      <c r="L120" s="87">
        <v>33</v>
      </c>
      <c r="M120" s="87"/>
      <c r="N120" s="87"/>
      <c r="O120" s="87"/>
      <c r="Q120" s="89">
        <v>0.5493055555555556</v>
      </c>
      <c r="R120" s="89">
        <v>167</v>
      </c>
      <c r="S120" s="89">
        <v>14</v>
      </c>
      <c r="T120" s="89">
        <v>15.4</v>
      </c>
      <c r="U120" s="89">
        <v>17.2</v>
      </c>
      <c r="V120" s="89">
        <v>19.5</v>
      </c>
      <c r="W120" s="89">
        <v>22.7</v>
      </c>
      <c r="X120" s="89">
        <v>27.2</v>
      </c>
      <c r="Y120" s="89">
        <v>34.6</v>
      </c>
    </row>
    <row r="121" spans="4:25" ht="12.75">
      <c r="D121" s="63">
        <v>0.5833333333333334</v>
      </c>
      <c r="E121" s="87">
        <v>168</v>
      </c>
      <c r="F121" s="87">
        <v>14.3</v>
      </c>
      <c r="G121" s="87">
        <v>15.5</v>
      </c>
      <c r="H121" s="87">
        <v>17</v>
      </c>
      <c r="I121" s="87">
        <v>19</v>
      </c>
      <c r="J121" s="87">
        <v>21.8</v>
      </c>
      <c r="K121" s="87">
        <v>25.9</v>
      </c>
      <c r="L121" s="87">
        <v>33.1</v>
      </c>
      <c r="M121" s="87"/>
      <c r="N121" s="87"/>
      <c r="O121" s="87"/>
      <c r="Q121" s="89">
        <v>0.5833333333333334</v>
      </c>
      <c r="R121" s="89">
        <v>168</v>
      </c>
      <c r="S121" s="89">
        <v>14</v>
      </c>
      <c r="T121" s="89">
        <v>15.4</v>
      </c>
      <c r="U121" s="89">
        <v>17.2</v>
      </c>
      <c r="V121" s="89">
        <v>19.6</v>
      </c>
      <c r="W121" s="89">
        <v>22.7</v>
      </c>
      <c r="X121" s="89">
        <v>27.3</v>
      </c>
      <c r="Y121" s="89">
        <v>34.7</v>
      </c>
    </row>
    <row r="122" spans="4:25" ht="12.75">
      <c r="D122" s="63">
        <v>0.5840277777777778</v>
      </c>
      <c r="E122" s="87">
        <v>169</v>
      </c>
      <c r="F122" s="87">
        <v>14.3</v>
      </c>
      <c r="G122" s="87">
        <v>15.5</v>
      </c>
      <c r="H122" s="87">
        <v>17.1</v>
      </c>
      <c r="I122" s="87">
        <v>19.1</v>
      </c>
      <c r="J122" s="87">
        <v>21.8</v>
      </c>
      <c r="K122" s="87">
        <v>26</v>
      </c>
      <c r="L122" s="87">
        <v>33.2</v>
      </c>
      <c r="M122" s="87"/>
      <c r="N122" s="87"/>
      <c r="O122" s="87"/>
      <c r="Q122" s="89">
        <v>0.5840277777777778</v>
      </c>
      <c r="R122" s="89">
        <v>169</v>
      </c>
      <c r="S122" s="89">
        <v>14.1</v>
      </c>
      <c r="T122" s="89">
        <v>15.5</v>
      </c>
      <c r="U122" s="89">
        <v>17.3</v>
      </c>
      <c r="V122" s="89">
        <v>19.6</v>
      </c>
      <c r="W122" s="89">
        <v>22.8</v>
      </c>
      <c r="X122" s="89">
        <v>27.4</v>
      </c>
      <c r="Y122" s="89">
        <v>34.7</v>
      </c>
    </row>
    <row r="123" spans="4:25" ht="12.75">
      <c r="D123" s="63">
        <v>0.5847222222222223</v>
      </c>
      <c r="E123" s="87">
        <v>170</v>
      </c>
      <c r="F123" s="87">
        <v>14.3</v>
      </c>
      <c r="G123" s="87">
        <v>15.6</v>
      </c>
      <c r="H123" s="87">
        <v>17.1</v>
      </c>
      <c r="I123" s="87">
        <v>19.1</v>
      </c>
      <c r="J123" s="87">
        <v>21.9</v>
      </c>
      <c r="K123" s="87">
        <v>26.1</v>
      </c>
      <c r="L123" s="87">
        <v>33.3</v>
      </c>
      <c r="M123" s="87"/>
      <c r="N123" s="87"/>
      <c r="O123" s="87"/>
      <c r="Q123" s="89">
        <v>0.5847222222222223</v>
      </c>
      <c r="R123" s="89">
        <v>170</v>
      </c>
      <c r="S123" s="89">
        <v>14.1</v>
      </c>
      <c r="T123" s="89">
        <v>15.5</v>
      </c>
      <c r="U123" s="89">
        <v>17.3</v>
      </c>
      <c r="V123" s="89">
        <v>19.7</v>
      </c>
      <c r="W123" s="89">
        <v>22.9</v>
      </c>
      <c r="X123" s="89">
        <v>27.5</v>
      </c>
      <c r="Y123" s="89">
        <v>34.8</v>
      </c>
    </row>
    <row r="124" spans="4:25" ht="12.75">
      <c r="D124" s="63">
        <v>0.5854166666666667</v>
      </c>
      <c r="E124" s="87">
        <v>171</v>
      </c>
      <c r="F124" s="87">
        <v>14.4</v>
      </c>
      <c r="G124" s="87">
        <v>15.6</v>
      </c>
      <c r="H124" s="87">
        <v>17.2</v>
      </c>
      <c r="I124" s="87">
        <v>19.2</v>
      </c>
      <c r="J124" s="87">
        <v>22</v>
      </c>
      <c r="K124" s="87">
        <v>26.2</v>
      </c>
      <c r="L124" s="87">
        <v>33.4</v>
      </c>
      <c r="M124" s="87"/>
      <c r="N124" s="87"/>
      <c r="O124" s="87"/>
      <c r="Q124" s="89">
        <v>0.5854166666666667</v>
      </c>
      <c r="R124" s="89">
        <v>171</v>
      </c>
      <c r="S124" s="89">
        <v>14.1</v>
      </c>
      <c r="T124" s="89">
        <v>15.6</v>
      </c>
      <c r="U124" s="89">
        <v>17.4</v>
      </c>
      <c r="V124" s="89">
        <v>19.7</v>
      </c>
      <c r="W124" s="89">
        <v>22.9</v>
      </c>
      <c r="X124" s="89">
        <v>27.6</v>
      </c>
      <c r="Y124" s="89">
        <v>34.9</v>
      </c>
    </row>
    <row r="125" spans="4:25" ht="12.75">
      <c r="D125" s="63">
        <v>0.5861111111111111</v>
      </c>
      <c r="E125" s="87">
        <v>172</v>
      </c>
      <c r="F125" s="87">
        <v>14.4</v>
      </c>
      <c r="G125" s="87">
        <v>15.7</v>
      </c>
      <c r="H125" s="87">
        <v>17.2</v>
      </c>
      <c r="I125" s="87">
        <v>19.3</v>
      </c>
      <c r="J125" s="87">
        <v>22.1</v>
      </c>
      <c r="K125" s="87">
        <v>26.3</v>
      </c>
      <c r="L125" s="87">
        <v>33.5</v>
      </c>
      <c r="M125" s="87"/>
      <c r="N125" s="87"/>
      <c r="O125" s="87"/>
      <c r="Q125" s="89">
        <v>0.5861111111111111</v>
      </c>
      <c r="R125" s="89">
        <v>172</v>
      </c>
      <c r="S125" s="89">
        <v>14.1</v>
      </c>
      <c r="T125" s="89">
        <v>15.6</v>
      </c>
      <c r="U125" s="89">
        <v>17.4</v>
      </c>
      <c r="V125" s="89">
        <v>19.8</v>
      </c>
      <c r="W125" s="89">
        <v>23</v>
      </c>
      <c r="X125" s="89">
        <v>27.7</v>
      </c>
      <c r="Y125" s="89">
        <v>35</v>
      </c>
    </row>
    <row r="126" spans="4:25" ht="12.75">
      <c r="D126" s="63">
        <v>0.5868055555555556</v>
      </c>
      <c r="E126" s="87">
        <v>173</v>
      </c>
      <c r="F126" s="87">
        <v>14.5</v>
      </c>
      <c r="G126" s="87">
        <v>15.7</v>
      </c>
      <c r="H126" s="87">
        <v>17.3</v>
      </c>
      <c r="I126" s="87">
        <v>19.3</v>
      </c>
      <c r="J126" s="87">
        <v>22.2</v>
      </c>
      <c r="K126" s="87">
        <v>26.4</v>
      </c>
      <c r="L126" s="87">
        <v>33.5</v>
      </c>
      <c r="M126" s="87"/>
      <c r="N126" s="87"/>
      <c r="O126" s="87"/>
      <c r="Q126" s="89">
        <v>0.5868055555555556</v>
      </c>
      <c r="R126" s="89">
        <v>173</v>
      </c>
      <c r="S126" s="89">
        <v>14.2</v>
      </c>
      <c r="T126" s="89">
        <v>15.6</v>
      </c>
      <c r="U126" s="89">
        <v>17.5</v>
      </c>
      <c r="V126" s="89">
        <v>19.9</v>
      </c>
      <c r="W126" s="89">
        <v>23.1</v>
      </c>
      <c r="X126" s="89">
        <v>27.7</v>
      </c>
      <c r="Y126" s="89">
        <v>35.1</v>
      </c>
    </row>
    <row r="127" spans="4:25" ht="12.75">
      <c r="D127" s="63">
        <v>0.5875</v>
      </c>
      <c r="E127" s="87">
        <v>174</v>
      </c>
      <c r="F127" s="87">
        <v>14.5</v>
      </c>
      <c r="G127" s="87">
        <v>15.7</v>
      </c>
      <c r="H127" s="87">
        <v>17.3</v>
      </c>
      <c r="I127" s="87">
        <v>19.4</v>
      </c>
      <c r="J127" s="87">
        <v>22.2</v>
      </c>
      <c r="K127" s="87">
        <v>26.5</v>
      </c>
      <c r="L127" s="87">
        <v>33.6</v>
      </c>
      <c r="M127" s="87"/>
      <c r="N127" s="87"/>
      <c r="O127" s="87"/>
      <c r="Q127" s="89">
        <v>0.5875</v>
      </c>
      <c r="R127" s="89">
        <v>174</v>
      </c>
      <c r="S127" s="89">
        <v>14.2</v>
      </c>
      <c r="T127" s="89">
        <v>15.7</v>
      </c>
      <c r="U127" s="89">
        <v>17.5</v>
      </c>
      <c r="V127" s="89">
        <v>19.9</v>
      </c>
      <c r="W127" s="89">
        <v>23.1</v>
      </c>
      <c r="X127" s="89">
        <v>27.8</v>
      </c>
      <c r="Y127" s="89">
        <v>35.1</v>
      </c>
    </row>
    <row r="128" spans="4:25" ht="12.75">
      <c r="D128" s="63">
        <v>0.5881944444444445</v>
      </c>
      <c r="E128" s="87">
        <v>175</v>
      </c>
      <c r="F128" s="87">
        <v>14.5</v>
      </c>
      <c r="G128" s="87">
        <v>15.8</v>
      </c>
      <c r="H128" s="87">
        <v>17.4</v>
      </c>
      <c r="I128" s="87">
        <v>19.5</v>
      </c>
      <c r="J128" s="87">
        <v>22.3</v>
      </c>
      <c r="K128" s="87">
        <v>26.5</v>
      </c>
      <c r="L128" s="87">
        <v>33.7</v>
      </c>
      <c r="M128" s="87"/>
      <c r="N128" s="87"/>
      <c r="O128" s="87"/>
      <c r="Q128" s="89">
        <v>0.5881944444444445</v>
      </c>
      <c r="R128" s="89">
        <v>175</v>
      </c>
      <c r="S128" s="89">
        <v>14.2</v>
      </c>
      <c r="T128" s="89">
        <v>15.7</v>
      </c>
      <c r="U128" s="89">
        <v>17.6</v>
      </c>
      <c r="V128" s="89">
        <v>20</v>
      </c>
      <c r="W128" s="89">
        <v>23.2</v>
      </c>
      <c r="X128" s="89">
        <v>27.9</v>
      </c>
      <c r="Y128" s="89">
        <v>35.2</v>
      </c>
    </row>
    <row r="129" spans="4:25" ht="12.75">
      <c r="D129" s="63">
        <v>0.5888888888888889</v>
      </c>
      <c r="E129" s="87">
        <v>176</v>
      </c>
      <c r="F129" s="87">
        <v>14.6</v>
      </c>
      <c r="G129" s="87">
        <v>15.8</v>
      </c>
      <c r="H129" s="87">
        <v>17.4</v>
      </c>
      <c r="I129" s="87">
        <v>19.5</v>
      </c>
      <c r="J129" s="87">
        <v>22.4</v>
      </c>
      <c r="K129" s="87">
        <v>26.6</v>
      </c>
      <c r="L129" s="87">
        <v>33.8</v>
      </c>
      <c r="M129" s="87"/>
      <c r="N129" s="87"/>
      <c r="O129" s="87"/>
      <c r="Q129" s="89">
        <v>0.5888888888888889</v>
      </c>
      <c r="R129" s="89">
        <v>176</v>
      </c>
      <c r="S129" s="89">
        <v>14.3</v>
      </c>
      <c r="T129" s="89">
        <v>15.7</v>
      </c>
      <c r="U129" s="89">
        <v>17.6</v>
      </c>
      <c r="V129" s="89">
        <v>20</v>
      </c>
      <c r="W129" s="89">
        <v>23.3</v>
      </c>
      <c r="X129" s="89">
        <v>28</v>
      </c>
      <c r="Y129" s="89">
        <v>35.3</v>
      </c>
    </row>
    <row r="130" spans="4:25" ht="12.75">
      <c r="D130" s="63">
        <v>0.5895833333333333</v>
      </c>
      <c r="E130" s="87">
        <v>177</v>
      </c>
      <c r="F130" s="87">
        <v>14.6</v>
      </c>
      <c r="G130" s="87">
        <v>15.9</v>
      </c>
      <c r="H130" s="87">
        <v>17.5</v>
      </c>
      <c r="I130" s="87">
        <v>19.6</v>
      </c>
      <c r="J130" s="87">
        <v>22.5</v>
      </c>
      <c r="K130" s="87">
        <v>26.7</v>
      </c>
      <c r="L130" s="87">
        <v>33.9</v>
      </c>
      <c r="M130" s="87"/>
      <c r="N130" s="87"/>
      <c r="O130" s="87"/>
      <c r="Q130" s="89">
        <v>0.5895833333333333</v>
      </c>
      <c r="R130" s="89">
        <v>177</v>
      </c>
      <c r="S130" s="89">
        <v>14.3</v>
      </c>
      <c r="T130" s="89">
        <v>15.8</v>
      </c>
      <c r="U130" s="89">
        <v>17.6</v>
      </c>
      <c r="V130" s="89">
        <v>20.1</v>
      </c>
      <c r="W130" s="89">
        <v>23.3</v>
      </c>
      <c r="X130" s="89">
        <v>28</v>
      </c>
      <c r="Y130" s="89">
        <v>35.4</v>
      </c>
    </row>
    <row r="131" spans="4:25" ht="12.75">
      <c r="D131" s="63">
        <v>0.5902777777777778</v>
      </c>
      <c r="E131" s="87">
        <v>178</v>
      </c>
      <c r="F131" s="87">
        <v>14.6</v>
      </c>
      <c r="G131" s="87">
        <v>15.9</v>
      </c>
      <c r="H131" s="87">
        <v>17.5</v>
      </c>
      <c r="I131" s="87">
        <v>19.6</v>
      </c>
      <c r="J131" s="87">
        <v>22.5</v>
      </c>
      <c r="K131" s="87">
        <v>26.8</v>
      </c>
      <c r="L131" s="87">
        <v>33.9</v>
      </c>
      <c r="M131" s="87"/>
      <c r="N131" s="87"/>
      <c r="O131" s="87"/>
      <c r="Q131" s="89">
        <v>0.5902777777777778</v>
      </c>
      <c r="R131" s="89">
        <v>178</v>
      </c>
      <c r="S131" s="89">
        <v>14.3</v>
      </c>
      <c r="T131" s="89">
        <v>15.8</v>
      </c>
      <c r="U131" s="89">
        <v>17.7</v>
      </c>
      <c r="V131" s="89">
        <v>20.1</v>
      </c>
      <c r="W131" s="89">
        <v>23.4</v>
      </c>
      <c r="X131" s="89">
        <v>28.1</v>
      </c>
      <c r="Y131" s="89">
        <v>35.4</v>
      </c>
    </row>
    <row r="132" spans="4:25" ht="12.75">
      <c r="D132" s="63">
        <v>0.5909722222222222</v>
      </c>
      <c r="E132" s="87">
        <v>179</v>
      </c>
      <c r="F132" s="87">
        <v>14.7</v>
      </c>
      <c r="G132" s="87">
        <v>16</v>
      </c>
      <c r="H132" s="87">
        <v>17.6</v>
      </c>
      <c r="I132" s="87">
        <v>19.7</v>
      </c>
      <c r="J132" s="87">
        <v>22.6</v>
      </c>
      <c r="K132" s="87">
        <v>26.9</v>
      </c>
      <c r="L132" s="87">
        <v>34</v>
      </c>
      <c r="M132" s="87"/>
      <c r="N132" s="87"/>
      <c r="O132" s="87"/>
      <c r="Q132" s="89">
        <v>0.5909722222222222</v>
      </c>
      <c r="R132" s="89">
        <v>179</v>
      </c>
      <c r="S132" s="89">
        <v>14.3</v>
      </c>
      <c r="T132" s="89">
        <v>15.8</v>
      </c>
      <c r="U132" s="89">
        <v>17.7</v>
      </c>
      <c r="V132" s="89">
        <v>20.2</v>
      </c>
      <c r="W132" s="89">
        <v>23.5</v>
      </c>
      <c r="X132" s="89">
        <v>28.2</v>
      </c>
      <c r="Y132" s="89">
        <v>35.5</v>
      </c>
    </row>
    <row r="133" spans="4:25" ht="12.75">
      <c r="D133" s="63">
        <v>0.625</v>
      </c>
      <c r="E133" s="87">
        <v>180</v>
      </c>
      <c r="F133" s="87">
        <v>14.7</v>
      </c>
      <c r="G133" s="87">
        <v>16</v>
      </c>
      <c r="H133" s="87">
        <v>17.6</v>
      </c>
      <c r="I133" s="87">
        <v>19.8</v>
      </c>
      <c r="J133" s="87">
        <v>22.7</v>
      </c>
      <c r="K133" s="87">
        <v>27</v>
      </c>
      <c r="L133" s="87">
        <v>34.1</v>
      </c>
      <c r="M133" s="87"/>
      <c r="N133" s="87"/>
      <c r="O133" s="87"/>
      <c r="Q133" s="89">
        <v>0.625</v>
      </c>
      <c r="R133" s="89">
        <v>180</v>
      </c>
      <c r="S133" s="89">
        <v>14.4</v>
      </c>
      <c r="T133" s="89">
        <v>15.9</v>
      </c>
      <c r="U133" s="89">
        <v>17.8</v>
      </c>
      <c r="V133" s="89">
        <v>20.2</v>
      </c>
      <c r="W133" s="89">
        <v>23.5</v>
      </c>
      <c r="X133" s="89">
        <v>28.2</v>
      </c>
      <c r="Y133" s="89">
        <v>35.5</v>
      </c>
    </row>
    <row r="134" spans="4:25" ht="12.75">
      <c r="D134" s="63">
        <v>0.6256944444444444</v>
      </c>
      <c r="E134" s="87">
        <v>181</v>
      </c>
      <c r="F134" s="87">
        <v>14.7</v>
      </c>
      <c r="G134" s="87">
        <v>16.1</v>
      </c>
      <c r="H134" s="87">
        <v>17.7</v>
      </c>
      <c r="I134" s="87">
        <v>19.8</v>
      </c>
      <c r="J134" s="87">
        <v>22.8</v>
      </c>
      <c r="K134" s="87">
        <v>27.1</v>
      </c>
      <c r="L134" s="87">
        <v>34.1</v>
      </c>
      <c r="M134" s="87"/>
      <c r="N134" s="87"/>
      <c r="O134" s="87"/>
      <c r="Q134" s="89">
        <v>0.6256944444444444</v>
      </c>
      <c r="R134" s="89">
        <v>181</v>
      </c>
      <c r="S134" s="89">
        <v>14.4</v>
      </c>
      <c r="T134" s="89">
        <v>15.9</v>
      </c>
      <c r="U134" s="89">
        <v>17.8</v>
      </c>
      <c r="V134" s="89">
        <v>20.3</v>
      </c>
      <c r="W134" s="89">
        <v>23.6</v>
      </c>
      <c r="X134" s="89">
        <v>28.3</v>
      </c>
      <c r="Y134" s="89">
        <v>35.6</v>
      </c>
    </row>
    <row r="135" spans="4:25" ht="12.75">
      <c r="D135" s="63">
        <v>0.6263888888888889</v>
      </c>
      <c r="E135" s="87">
        <v>182</v>
      </c>
      <c r="F135" s="87">
        <v>14.8</v>
      </c>
      <c r="G135" s="87">
        <v>16.1</v>
      </c>
      <c r="H135" s="87">
        <v>17.8</v>
      </c>
      <c r="I135" s="87">
        <v>19.9</v>
      </c>
      <c r="J135" s="87">
        <v>22.8</v>
      </c>
      <c r="K135" s="87">
        <v>27.1</v>
      </c>
      <c r="L135" s="87">
        <v>34.2</v>
      </c>
      <c r="M135" s="87"/>
      <c r="N135" s="87"/>
      <c r="O135" s="87"/>
      <c r="Q135" s="89">
        <v>0.6263888888888889</v>
      </c>
      <c r="R135" s="89">
        <v>182</v>
      </c>
      <c r="S135" s="89">
        <v>14.4</v>
      </c>
      <c r="T135" s="89">
        <v>15.9</v>
      </c>
      <c r="U135" s="89">
        <v>17.8</v>
      </c>
      <c r="V135" s="89">
        <v>20.3</v>
      </c>
      <c r="W135" s="89">
        <v>23.6</v>
      </c>
      <c r="X135" s="89">
        <v>28.4</v>
      </c>
      <c r="Y135" s="89">
        <v>35.7</v>
      </c>
    </row>
    <row r="136" spans="4:25" ht="12.75">
      <c r="D136" s="63">
        <v>0.6270833333333333</v>
      </c>
      <c r="E136" s="87">
        <v>183</v>
      </c>
      <c r="F136" s="87">
        <v>14.8</v>
      </c>
      <c r="G136" s="87">
        <v>16.1</v>
      </c>
      <c r="H136" s="87">
        <v>17.8</v>
      </c>
      <c r="I136" s="87">
        <v>20</v>
      </c>
      <c r="J136" s="87">
        <v>22.9</v>
      </c>
      <c r="K136" s="87">
        <v>27.2</v>
      </c>
      <c r="L136" s="87">
        <v>34.3</v>
      </c>
      <c r="M136" s="87"/>
      <c r="N136" s="87"/>
      <c r="O136" s="87"/>
      <c r="Q136" s="89">
        <v>0.6270833333333333</v>
      </c>
      <c r="R136" s="89">
        <v>183</v>
      </c>
      <c r="S136" s="89">
        <v>14.4</v>
      </c>
      <c r="T136" s="89">
        <v>16</v>
      </c>
      <c r="U136" s="89">
        <v>17.9</v>
      </c>
      <c r="V136" s="89">
        <v>20.4</v>
      </c>
      <c r="W136" s="89">
        <v>23.7</v>
      </c>
      <c r="X136" s="89">
        <v>28.4</v>
      </c>
      <c r="Y136" s="89">
        <v>35.7</v>
      </c>
    </row>
    <row r="137" spans="4:25" ht="12.75">
      <c r="D137" s="63">
        <v>0.6277777777777778</v>
      </c>
      <c r="E137" s="87">
        <v>184</v>
      </c>
      <c r="F137" s="87">
        <v>14.8</v>
      </c>
      <c r="G137" s="87">
        <v>16.2</v>
      </c>
      <c r="H137" s="87">
        <v>17.9</v>
      </c>
      <c r="I137" s="87">
        <v>20</v>
      </c>
      <c r="J137" s="87">
        <v>23</v>
      </c>
      <c r="K137" s="87">
        <v>27.3</v>
      </c>
      <c r="L137" s="87">
        <v>34.3</v>
      </c>
      <c r="M137" s="87"/>
      <c r="N137" s="87"/>
      <c r="O137" s="87"/>
      <c r="Q137" s="89">
        <v>0.6277777777777778</v>
      </c>
      <c r="R137" s="89">
        <v>184</v>
      </c>
      <c r="S137" s="89">
        <v>14.5</v>
      </c>
      <c r="T137" s="89">
        <v>16</v>
      </c>
      <c r="U137" s="89">
        <v>17.9</v>
      </c>
      <c r="V137" s="89">
        <v>20.4</v>
      </c>
      <c r="W137" s="89">
        <v>23.7</v>
      </c>
      <c r="X137" s="89">
        <v>28.5</v>
      </c>
      <c r="Y137" s="89">
        <v>35.8</v>
      </c>
    </row>
    <row r="138" spans="4:25" ht="12.75">
      <c r="D138" s="63">
        <v>0.6284722222222222</v>
      </c>
      <c r="E138" s="87">
        <v>185</v>
      </c>
      <c r="F138" s="87">
        <v>14.9</v>
      </c>
      <c r="G138" s="87">
        <v>16.2</v>
      </c>
      <c r="H138" s="87">
        <v>17.9</v>
      </c>
      <c r="I138" s="87">
        <v>20.1</v>
      </c>
      <c r="J138" s="87">
        <v>23</v>
      </c>
      <c r="K138" s="87">
        <v>27.4</v>
      </c>
      <c r="L138" s="87">
        <v>34.4</v>
      </c>
      <c r="M138" s="87"/>
      <c r="N138" s="87"/>
      <c r="O138" s="87"/>
      <c r="Q138" s="89">
        <v>0.6284722222222222</v>
      </c>
      <c r="R138" s="89">
        <v>185</v>
      </c>
      <c r="S138" s="89">
        <v>14.5</v>
      </c>
      <c r="T138" s="89">
        <v>16</v>
      </c>
      <c r="U138" s="89">
        <v>17.9</v>
      </c>
      <c r="V138" s="89">
        <v>20.4</v>
      </c>
      <c r="W138" s="89">
        <v>23.8</v>
      </c>
      <c r="X138" s="89">
        <v>28.5</v>
      </c>
      <c r="Y138" s="89">
        <v>35.8</v>
      </c>
    </row>
    <row r="139" spans="4:25" ht="12.75">
      <c r="D139" s="63">
        <v>0.6291666666666667</v>
      </c>
      <c r="E139" s="87">
        <v>186</v>
      </c>
      <c r="F139" s="87">
        <v>14.9</v>
      </c>
      <c r="G139" s="87">
        <v>16.3</v>
      </c>
      <c r="H139" s="87">
        <v>18</v>
      </c>
      <c r="I139" s="87">
        <v>20.1</v>
      </c>
      <c r="J139" s="87">
        <v>23.1</v>
      </c>
      <c r="K139" s="87">
        <v>27.4</v>
      </c>
      <c r="L139" s="87">
        <v>34.5</v>
      </c>
      <c r="M139" s="87"/>
      <c r="N139" s="87"/>
      <c r="O139" s="87"/>
      <c r="Q139" s="89">
        <v>0.6291666666666667</v>
      </c>
      <c r="R139" s="89">
        <v>186</v>
      </c>
      <c r="S139" s="89">
        <v>14.5</v>
      </c>
      <c r="T139" s="89">
        <v>16</v>
      </c>
      <c r="U139" s="89">
        <v>18</v>
      </c>
      <c r="V139" s="89">
        <v>20.5</v>
      </c>
      <c r="W139" s="89">
        <v>23.8</v>
      </c>
      <c r="X139" s="89">
        <v>28.6</v>
      </c>
      <c r="Y139" s="89">
        <v>35.8</v>
      </c>
    </row>
    <row r="140" spans="4:25" ht="12.75">
      <c r="D140" s="63">
        <v>0.6298611111111111</v>
      </c>
      <c r="E140" s="87">
        <v>187</v>
      </c>
      <c r="F140" s="87">
        <v>15</v>
      </c>
      <c r="G140" s="87">
        <v>16.3</v>
      </c>
      <c r="H140" s="87">
        <v>18</v>
      </c>
      <c r="I140" s="87">
        <v>20.2</v>
      </c>
      <c r="J140" s="87">
        <v>23.2</v>
      </c>
      <c r="K140" s="87">
        <v>27.5</v>
      </c>
      <c r="L140" s="87">
        <v>34.5</v>
      </c>
      <c r="M140" s="87"/>
      <c r="N140" s="87"/>
      <c r="O140" s="87"/>
      <c r="Q140" s="89">
        <v>0.6298611111111111</v>
      </c>
      <c r="R140" s="89">
        <v>187</v>
      </c>
      <c r="S140" s="89">
        <v>14.5</v>
      </c>
      <c r="T140" s="89">
        <v>16.1</v>
      </c>
      <c r="U140" s="89">
        <v>18</v>
      </c>
      <c r="V140" s="89">
        <v>20.5</v>
      </c>
      <c r="W140" s="89">
        <v>23.9</v>
      </c>
      <c r="X140" s="89">
        <v>28.6</v>
      </c>
      <c r="Y140" s="89">
        <v>35.9</v>
      </c>
    </row>
    <row r="141" spans="4:25" ht="12.75">
      <c r="D141" s="63">
        <v>0.6305555555555555</v>
      </c>
      <c r="E141" s="87">
        <v>188</v>
      </c>
      <c r="F141" s="87">
        <v>15</v>
      </c>
      <c r="G141" s="87">
        <v>16.3</v>
      </c>
      <c r="H141" s="87">
        <v>18.1</v>
      </c>
      <c r="I141" s="87">
        <v>20.3</v>
      </c>
      <c r="J141" s="87">
        <v>23.3</v>
      </c>
      <c r="K141" s="87">
        <v>27.6</v>
      </c>
      <c r="L141" s="87">
        <v>34.6</v>
      </c>
      <c r="M141" s="87"/>
      <c r="N141" s="87"/>
      <c r="O141" s="87"/>
      <c r="Q141" s="89">
        <v>0.6305555555555555</v>
      </c>
      <c r="R141" s="89">
        <v>188</v>
      </c>
      <c r="S141" s="89">
        <v>14.5</v>
      </c>
      <c r="T141" s="89">
        <v>16.1</v>
      </c>
      <c r="U141" s="89">
        <v>18</v>
      </c>
      <c r="V141" s="89">
        <v>20.6</v>
      </c>
      <c r="W141" s="89">
        <v>23.9</v>
      </c>
      <c r="X141" s="89">
        <v>28.7</v>
      </c>
      <c r="Y141" s="89">
        <v>35.9</v>
      </c>
    </row>
    <row r="142" spans="4:25" ht="12.75">
      <c r="D142" s="63">
        <v>0.63125</v>
      </c>
      <c r="E142" s="87">
        <v>189</v>
      </c>
      <c r="F142" s="87">
        <v>15</v>
      </c>
      <c r="G142" s="87">
        <v>16.4</v>
      </c>
      <c r="H142" s="87">
        <v>18.1</v>
      </c>
      <c r="I142" s="87">
        <v>20.3</v>
      </c>
      <c r="J142" s="87">
        <v>23.3</v>
      </c>
      <c r="K142" s="87">
        <v>27.7</v>
      </c>
      <c r="L142" s="87">
        <v>34.6</v>
      </c>
      <c r="M142" s="87"/>
      <c r="N142" s="87"/>
      <c r="O142" s="87"/>
      <c r="Q142" s="89">
        <v>0.63125</v>
      </c>
      <c r="R142" s="89">
        <v>189</v>
      </c>
      <c r="S142" s="89">
        <v>14.5</v>
      </c>
      <c r="T142" s="89">
        <v>16.1</v>
      </c>
      <c r="U142" s="89">
        <v>18.1</v>
      </c>
      <c r="V142" s="89">
        <v>20.6</v>
      </c>
      <c r="W142" s="89">
        <v>24</v>
      </c>
      <c r="X142" s="89">
        <v>28.7</v>
      </c>
      <c r="Y142" s="89">
        <v>36</v>
      </c>
    </row>
    <row r="143" spans="4:25" ht="12.75">
      <c r="D143" s="63">
        <v>0.6319444444444444</v>
      </c>
      <c r="E143" s="87">
        <v>190</v>
      </c>
      <c r="F143" s="87">
        <v>15</v>
      </c>
      <c r="G143" s="87">
        <v>16.4</v>
      </c>
      <c r="H143" s="87">
        <v>18.2</v>
      </c>
      <c r="I143" s="87">
        <v>20.4</v>
      </c>
      <c r="J143" s="87">
        <v>23.4</v>
      </c>
      <c r="K143" s="87">
        <v>27.7</v>
      </c>
      <c r="L143" s="87">
        <v>34.7</v>
      </c>
      <c r="M143" s="87"/>
      <c r="N143" s="87"/>
      <c r="O143" s="87"/>
      <c r="Q143" s="89">
        <v>0.6319444444444444</v>
      </c>
      <c r="R143" s="89">
        <v>190</v>
      </c>
      <c r="S143" s="89">
        <v>14.6</v>
      </c>
      <c r="T143" s="89">
        <v>16.1</v>
      </c>
      <c r="U143" s="89">
        <v>18.1</v>
      </c>
      <c r="V143" s="89">
        <v>20.6</v>
      </c>
      <c r="W143" s="89">
        <v>24</v>
      </c>
      <c r="X143" s="89">
        <v>28.8</v>
      </c>
      <c r="Y143" s="89">
        <v>36</v>
      </c>
    </row>
    <row r="144" spans="4:25" ht="12.75">
      <c r="D144" s="63">
        <v>0.6326388888888889</v>
      </c>
      <c r="E144" s="87">
        <v>191</v>
      </c>
      <c r="F144" s="87">
        <v>15.1</v>
      </c>
      <c r="G144" s="87">
        <v>16.5</v>
      </c>
      <c r="H144" s="87">
        <v>18.2</v>
      </c>
      <c r="I144" s="87">
        <v>20.4</v>
      </c>
      <c r="J144" s="87">
        <v>23.5</v>
      </c>
      <c r="K144" s="87">
        <v>27.8</v>
      </c>
      <c r="L144" s="87">
        <v>34.7</v>
      </c>
      <c r="M144" s="87"/>
      <c r="N144" s="87"/>
      <c r="O144" s="87"/>
      <c r="Q144" s="89">
        <v>0.6326388888888889</v>
      </c>
      <c r="R144" s="89">
        <v>191</v>
      </c>
      <c r="S144" s="89">
        <v>14.6</v>
      </c>
      <c r="T144" s="89">
        <v>16.2</v>
      </c>
      <c r="U144" s="89">
        <v>18.1</v>
      </c>
      <c r="V144" s="89">
        <v>20.7</v>
      </c>
      <c r="W144" s="89">
        <v>24.1</v>
      </c>
      <c r="X144" s="89">
        <v>28.8</v>
      </c>
      <c r="Y144" s="89">
        <v>36</v>
      </c>
    </row>
    <row r="145" spans="4:25" ht="12.75">
      <c r="D145" s="63">
        <v>0.6666666666666666</v>
      </c>
      <c r="E145" s="87">
        <v>192</v>
      </c>
      <c r="F145" s="87">
        <v>15.1</v>
      </c>
      <c r="G145" s="87">
        <v>16.5</v>
      </c>
      <c r="H145" s="87">
        <v>18.2</v>
      </c>
      <c r="I145" s="87">
        <v>20.5</v>
      </c>
      <c r="J145" s="87">
        <v>23.5</v>
      </c>
      <c r="K145" s="87">
        <v>27.9</v>
      </c>
      <c r="L145" s="87">
        <v>34.8</v>
      </c>
      <c r="M145" s="87"/>
      <c r="N145" s="87"/>
      <c r="O145" s="87"/>
      <c r="Q145" s="89">
        <v>0.6666666666666666</v>
      </c>
      <c r="R145" s="89">
        <v>192</v>
      </c>
      <c r="S145" s="89">
        <v>14.6</v>
      </c>
      <c r="T145" s="89">
        <v>16.2</v>
      </c>
      <c r="U145" s="89">
        <v>18.2</v>
      </c>
      <c r="V145" s="89">
        <v>20.7</v>
      </c>
      <c r="W145" s="89">
        <v>24.1</v>
      </c>
      <c r="X145" s="89">
        <v>28.9</v>
      </c>
      <c r="Y145" s="89">
        <v>36.1</v>
      </c>
    </row>
    <row r="146" spans="4:25" ht="12.75">
      <c r="D146" s="63">
        <v>0.6673611111111111</v>
      </c>
      <c r="E146" s="87">
        <v>193</v>
      </c>
      <c r="F146" s="87">
        <v>15.1</v>
      </c>
      <c r="G146" s="87">
        <v>16.5</v>
      </c>
      <c r="H146" s="87">
        <v>18.3</v>
      </c>
      <c r="I146" s="87">
        <v>20.6</v>
      </c>
      <c r="J146" s="87">
        <v>23.6</v>
      </c>
      <c r="K146" s="87">
        <v>27.9</v>
      </c>
      <c r="L146" s="87">
        <v>34.8</v>
      </c>
      <c r="M146" s="87"/>
      <c r="N146" s="87"/>
      <c r="O146" s="87"/>
      <c r="Q146" s="89">
        <v>0.6673611111111111</v>
      </c>
      <c r="R146" s="89">
        <v>193</v>
      </c>
      <c r="S146" s="89">
        <v>14.6</v>
      </c>
      <c r="T146" s="89">
        <v>16.2</v>
      </c>
      <c r="U146" s="89">
        <v>18.2</v>
      </c>
      <c r="V146" s="89">
        <v>20.7</v>
      </c>
      <c r="W146" s="89">
        <v>24.1</v>
      </c>
      <c r="X146" s="89">
        <v>28.9</v>
      </c>
      <c r="Y146" s="89">
        <v>36.1</v>
      </c>
    </row>
    <row r="147" spans="4:25" ht="12.75">
      <c r="D147" s="63">
        <v>0.6680555555555556</v>
      </c>
      <c r="E147" s="87">
        <v>194</v>
      </c>
      <c r="F147" s="87">
        <v>15.2</v>
      </c>
      <c r="G147" s="87">
        <v>16.6</v>
      </c>
      <c r="H147" s="87">
        <v>18.3</v>
      </c>
      <c r="I147" s="87">
        <v>20.6</v>
      </c>
      <c r="J147" s="87">
        <v>23.7</v>
      </c>
      <c r="K147" s="87">
        <v>28</v>
      </c>
      <c r="L147" s="87">
        <v>34.8</v>
      </c>
      <c r="M147" s="87"/>
      <c r="N147" s="87"/>
      <c r="O147" s="87"/>
      <c r="Q147" s="89">
        <v>0.6680555555555556</v>
      </c>
      <c r="R147" s="89">
        <v>194</v>
      </c>
      <c r="S147" s="89">
        <v>14.6</v>
      </c>
      <c r="T147" s="89">
        <v>16.2</v>
      </c>
      <c r="U147" s="89">
        <v>18.2</v>
      </c>
      <c r="V147" s="89">
        <v>20.8</v>
      </c>
      <c r="W147" s="89">
        <v>24.2</v>
      </c>
      <c r="X147" s="89">
        <v>29</v>
      </c>
      <c r="Y147" s="89">
        <v>36.1</v>
      </c>
    </row>
    <row r="148" spans="4:25" ht="12.75">
      <c r="D148" s="63">
        <v>0.66875</v>
      </c>
      <c r="E148" s="87">
        <v>195</v>
      </c>
      <c r="F148" s="87">
        <v>15.2</v>
      </c>
      <c r="G148" s="87">
        <v>16.6</v>
      </c>
      <c r="H148" s="87">
        <v>18.4</v>
      </c>
      <c r="I148" s="87">
        <v>20.7</v>
      </c>
      <c r="J148" s="87">
        <v>23.7</v>
      </c>
      <c r="K148" s="87">
        <v>28.1</v>
      </c>
      <c r="L148" s="87">
        <v>34.9</v>
      </c>
      <c r="M148" s="87"/>
      <c r="N148" s="87"/>
      <c r="O148" s="87"/>
      <c r="Q148" s="89">
        <v>0.66875</v>
      </c>
      <c r="R148" s="89">
        <v>195</v>
      </c>
      <c r="S148" s="89">
        <v>14.6</v>
      </c>
      <c r="T148" s="89">
        <v>16.2</v>
      </c>
      <c r="U148" s="89">
        <v>18.2</v>
      </c>
      <c r="V148" s="89">
        <v>20.8</v>
      </c>
      <c r="W148" s="89">
        <v>24.2</v>
      </c>
      <c r="X148" s="89">
        <v>29</v>
      </c>
      <c r="Y148" s="89">
        <v>36.1</v>
      </c>
    </row>
    <row r="149" spans="4:25" ht="12.75">
      <c r="D149" s="63">
        <v>0.6694444444444444</v>
      </c>
      <c r="E149" s="87">
        <v>196</v>
      </c>
      <c r="F149" s="87">
        <v>15.2</v>
      </c>
      <c r="G149" s="87">
        <v>16.7</v>
      </c>
      <c r="H149" s="87">
        <v>18.4</v>
      </c>
      <c r="I149" s="87">
        <v>20.7</v>
      </c>
      <c r="J149" s="87">
        <v>23.8</v>
      </c>
      <c r="K149" s="87">
        <v>28.1</v>
      </c>
      <c r="L149" s="87">
        <v>34.9</v>
      </c>
      <c r="M149" s="87"/>
      <c r="N149" s="87"/>
      <c r="O149" s="87"/>
      <c r="Q149" s="89">
        <v>0.6694444444444444</v>
      </c>
      <c r="R149" s="89">
        <v>196</v>
      </c>
      <c r="S149" s="89">
        <v>14.6</v>
      </c>
      <c r="T149" s="89">
        <v>16.2</v>
      </c>
      <c r="U149" s="89">
        <v>18.3</v>
      </c>
      <c r="V149" s="89">
        <v>20.8</v>
      </c>
      <c r="W149" s="89">
        <v>24.3</v>
      </c>
      <c r="X149" s="89">
        <v>29</v>
      </c>
      <c r="Y149" s="89">
        <v>36.2</v>
      </c>
    </row>
    <row r="150" spans="4:25" ht="12.75">
      <c r="D150" s="63">
        <v>0.6701388888888888</v>
      </c>
      <c r="E150" s="87">
        <v>197</v>
      </c>
      <c r="F150" s="87">
        <v>15.3</v>
      </c>
      <c r="G150" s="87">
        <v>16.7</v>
      </c>
      <c r="H150" s="87">
        <v>18.5</v>
      </c>
      <c r="I150" s="87">
        <v>20.8</v>
      </c>
      <c r="J150" s="87">
        <v>23.8</v>
      </c>
      <c r="K150" s="87">
        <v>28.2</v>
      </c>
      <c r="L150" s="87">
        <v>35</v>
      </c>
      <c r="M150" s="87"/>
      <c r="N150" s="87"/>
      <c r="O150" s="87"/>
      <c r="Q150" s="89">
        <v>0.6701388888888888</v>
      </c>
      <c r="R150" s="89">
        <v>197</v>
      </c>
      <c r="S150" s="89">
        <v>14.6</v>
      </c>
      <c r="T150" s="89">
        <v>16.3</v>
      </c>
      <c r="U150" s="89">
        <v>18.3</v>
      </c>
      <c r="V150" s="89">
        <v>20.9</v>
      </c>
      <c r="W150" s="89">
        <v>24.3</v>
      </c>
      <c r="X150" s="89">
        <v>29.1</v>
      </c>
      <c r="Y150" s="89">
        <v>36.2</v>
      </c>
    </row>
    <row r="151" spans="4:25" ht="12.75">
      <c r="D151" s="63">
        <v>0.6708333333333334</v>
      </c>
      <c r="E151" s="87">
        <v>198</v>
      </c>
      <c r="F151" s="87">
        <v>15.3</v>
      </c>
      <c r="G151" s="87">
        <v>16.7</v>
      </c>
      <c r="H151" s="87">
        <v>18.5</v>
      </c>
      <c r="I151" s="87">
        <v>20.8</v>
      </c>
      <c r="J151" s="87">
        <v>23.9</v>
      </c>
      <c r="K151" s="87">
        <v>28.3</v>
      </c>
      <c r="L151" s="87">
        <v>35</v>
      </c>
      <c r="M151" s="87"/>
      <c r="N151" s="87"/>
      <c r="O151" s="87"/>
      <c r="Q151" s="89">
        <v>0.6708333333333334</v>
      </c>
      <c r="R151" s="89">
        <v>198</v>
      </c>
      <c r="S151" s="89">
        <v>14.7</v>
      </c>
      <c r="T151" s="89">
        <v>16.3</v>
      </c>
      <c r="U151" s="89">
        <v>18.3</v>
      </c>
      <c r="V151" s="89">
        <v>20.9</v>
      </c>
      <c r="W151" s="89">
        <v>24.3</v>
      </c>
      <c r="X151" s="89">
        <v>29.1</v>
      </c>
      <c r="Y151" s="89">
        <v>36.2</v>
      </c>
    </row>
    <row r="152" spans="4:25" ht="12.75">
      <c r="D152" s="63">
        <v>0.6715277777777778</v>
      </c>
      <c r="E152" s="87">
        <v>199</v>
      </c>
      <c r="F152" s="87">
        <v>15.3</v>
      </c>
      <c r="G152" s="87">
        <v>16.8</v>
      </c>
      <c r="H152" s="87">
        <v>18.6</v>
      </c>
      <c r="I152" s="87">
        <v>20.9</v>
      </c>
      <c r="J152" s="87">
        <v>24</v>
      </c>
      <c r="K152" s="87">
        <v>28.3</v>
      </c>
      <c r="L152" s="87">
        <v>35</v>
      </c>
      <c r="M152" s="87"/>
      <c r="N152" s="87"/>
      <c r="O152" s="87"/>
      <c r="Q152" s="89">
        <v>0.6715277777777778</v>
      </c>
      <c r="R152" s="89">
        <v>199</v>
      </c>
      <c r="S152" s="89">
        <v>14.7</v>
      </c>
      <c r="T152" s="89">
        <v>16.3</v>
      </c>
      <c r="U152" s="89">
        <v>18.3</v>
      </c>
      <c r="V152" s="89">
        <v>20.9</v>
      </c>
      <c r="W152" s="89">
        <v>24.4</v>
      </c>
      <c r="X152" s="89">
        <v>29.1</v>
      </c>
      <c r="Y152" s="89">
        <v>36.2</v>
      </c>
    </row>
    <row r="153" spans="4:25" ht="12.75">
      <c r="D153" s="63">
        <v>0.6722222222222222</v>
      </c>
      <c r="E153" s="87">
        <v>200</v>
      </c>
      <c r="F153" s="87">
        <v>15.3</v>
      </c>
      <c r="G153" s="87">
        <v>16.8</v>
      </c>
      <c r="H153" s="87">
        <v>18.6</v>
      </c>
      <c r="I153" s="87">
        <v>20.9</v>
      </c>
      <c r="J153" s="87">
        <v>24</v>
      </c>
      <c r="K153" s="87">
        <v>28.4</v>
      </c>
      <c r="L153" s="87">
        <v>35.1</v>
      </c>
      <c r="M153" s="87"/>
      <c r="N153" s="87"/>
      <c r="O153" s="87"/>
      <c r="Q153" s="89">
        <v>0.6722222222222222</v>
      </c>
      <c r="R153" s="89">
        <v>200</v>
      </c>
      <c r="S153" s="89">
        <v>14.7</v>
      </c>
      <c r="T153" s="89">
        <v>16.3</v>
      </c>
      <c r="U153" s="89">
        <v>18.3</v>
      </c>
      <c r="V153" s="89">
        <v>20.9</v>
      </c>
      <c r="W153" s="89">
        <v>24.4</v>
      </c>
      <c r="X153" s="89">
        <v>29.2</v>
      </c>
      <c r="Y153" s="89">
        <v>36.2</v>
      </c>
    </row>
    <row r="154" spans="4:25" ht="12.75">
      <c r="D154" s="63">
        <v>0.6729166666666666</v>
      </c>
      <c r="E154" s="87">
        <v>201</v>
      </c>
      <c r="F154" s="87">
        <v>15.4</v>
      </c>
      <c r="G154" s="87">
        <v>16.8</v>
      </c>
      <c r="H154" s="87">
        <v>18.7</v>
      </c>
      <c r="I154" s="87">
        <v>21</v>
      </c>
      <c r="J154" s="87">
        <v>24.1</v>
      </c>
      <c r="K154" s="87">
        <v>28.5</v>
      </c>
      <c r="L154" s="87">
        <v>35.1</v>
      </c>
      <c r="M154" s="87"/>
      <c r="N154" s="87"/>
      <c r="O154" s="87"/>
      <c r="Q154" s="89">
        <v>0.6729166666666666</v>
      </c>
      <c r="R154" s="89">
        <v>201</v>
      </c>
      <c r="S154" s="89">
        <v>14.7</v>
      </c>
      <c r="T154" s="89">
        <v>16.3</v>
      </c>
      <c r="U154" s="89">
        <v>18.4</v>
      </c>
      <c r="V154" s="89">
        <v>21</v>
      </c>
      <c r="W154" s="89">
        <v>24.4</v>
      </c>
      <c r="X154" s="89">
        <v>29.2</v>
      </c>
      <c r="Y154" s="89">
        <v>36.3</v>
      </c>
    </row>
    <row r="155" spans="4:25" ht="12.75">
      <c r="D155" s="63">
        <v>0.6736111111111112</v>
      </c>
      <c r="E155" s="87">
        <v>202</v>
      </c>
      <c r="F155" s="87">
        <v>15.4</v>
      </c>
      <c r="G155" s="87">
        <v>16.9</v>
      </c>
      <c r="H155" s="87">
        <v>18.7</v>
      </c>
      <c r="I155" s="87">
        <v>21</v>
      </c>
      <c r="J155" s="87">
        <v>24.2</v>
      </c>
      <c r="K155" s="87">
        <v>28.5</v>
      </c>
      <c r="L155" s="87">
        <v>35.1</v>
      </c>
      <c r="M155" s="87"/>
      <c r="N155" s="87"/>
      <c r="O155" s="87"/>
      <c r="Q155" s="89">
        <v>0.6736111111111112</v>
      </c>
      <c r="R155" s="89">
        <v>202</v>
      </c>
      <c r="S155" s="89">
        <v>14.7</v>
      </c>
      <c r="T155" s="89">
        <v>16.3</v>
      </c>
      <c r="U155" s="89">
        <v>18.4</v>
      </c>
      <c r="V155" s="89">
        <v>21</v>
      </c>
      <c r="W155" s="89">
        <v>24.4</v>
      </c>
      <c r="X155" s="89">
        <v>29.2</v>
      </c>
      <c r="Y155" s="89">
        <v>36.3</v>
      </c>
    </row>
    <row r="156" spans="4:25" ht="12.75">
      <c r="D156" s="63">
        <v>0.6743055555555556</v>
      </c>
      <c r="E156" s="87">
        <v>203</v>
      </c>
      <c r="F156" s="87">
        <v>15.4</v>
      </c>
      <c r="G156" s="87">
        <v>16.9</v>
      </c>
      <c r="H156" s="87">
        <v>18.7</v>
      </c>
      <c r="I156" s="87">
        <v>21.1</v>
      </c>
      <c r="J156" s="87">
        <v>24.2</v>
      </c>
      <c r="K156" s="87">
        <v>28.6</v>
      </c>
      <c r="L156" s="87">
        <v>35.2</v>
      </c>
      <c r="M156" s="87"/>
      <c r="N156" s="87"/>
      <c r="O156" s="87"/>
      <c r="Q156" s="89">
        <v>0.6743055555555556</v>
      </c>
      <c r="R156" s="89">
        <v>203</v>
      </c>
      <c r="S156" s="89">
        <v>14.7</v>
      </c>
      <c r="T156" s="89">
        <v>16.3</v>
      </c>
      <c r="U156" s="89">
        <v>18.4</v>
      </c>
      <c r="V156" s="89">
        <v>21</v>
      </c>
      <c r="W156" s="89">
        <v>24.5</v>
      </c>
      <c r="X156" s="89">
        <v>29.3</v>
      </c>
      <c r="Y156" s="89">
        <v>36.3</v>
      </c>
    </row>
    <row r="157" spans="4:25" ht="12.75">
      <c r="D157" s="63">
        <v>0.7083333333333334</v>
      </c>
      <c r="E157" s="87">
        <v>204</v>
      </c>
      <c r="F157" s="87">
        <v>15.4</v>
      </c>
      <c r="G157" s="87">
        <v>16.9</v>
      </c>
      <c r="H157" s="87">
        <v>18.8</v>
      </c>
      <c r="I157" s="87">
        <v>21.1</v>
      </c>
      <c r="J157" s="87">
        <v>24.3</v>
      </c>
      <c r="K157" s="87">
        <v>28.6</v>
      </c>
      <c r="L157" s="87">
        <v>35.2</v>
      </c>
      <c r="M157" s="87"/>
      <c r="N157" s="87"/>
      <c r="O157" s="87"/>
      <c r="Q157" s="89">
        <v>0.7083333333333334</v>
      </c>
      <c r="R157" s="89">
        <v>204</v>
      </c>
      <c r="S157" s="89">
        <v>14.7</v>
      </c>
      <c r="T157" s="89">
        <v>16.4</v>
      </c>
      <c r="U157" s="89">
        <v>18.4</v>
      </c>
      <c r="V157" s="89">
        <v>21</v>
      </c>
      <c r="W157" s="89">
        <v>24.5</v>
      </c>
      <c r="X157" s="89">
        <v>29.3</v>
      </c>
      <c r="Y157" s="89">
        <v>36.3</v>
      </c>
    </row>
    <row r="158" spans="4:25" ht="12.75">
      <c r="D158" s="63">
        <v>0.7090277777777777</v>
      </c>
      <c r="E158" s="87">
        <v>205</v>
      </c>
      <c r="F158" s="87">
        <v>15.5</v>
      </c>
      <c r="G158" s="87">
        <v>17</v>
      </c>
      <c r="H158" s="87">
        <v>18.8</v>
      </c>
      <c r="I158" s="87">
        <v>21.2</v>
      </c>
      <c r="J158" s="87">
        <v>24.3</v>
      </c>
      <c r="K158" s="87">
        <v>28.7</v>
      </c>
      <c r="L158" s="87">
        <v>35.2</v>
      </c>
      <c r="M158" s="87"/>
      <c r="N158" s="87"/>
      <c r="O158" s="87"/>
      <c r="Q158" s="89">
        <v>0.7090277777777777</v>
      </c>
      <c r="R158" s="89">
        <v>205</v>
      </c>
      <c r="S158" s="89">
        <v>14.7</v>
      </c>
      <c r="T158" s="89">
        <v>16.4</v>
      </c>
      <c r="U158" s="89">
        <v>18.4</v>
      </c>
      <c r="V158" s="89">
        <v>21.1</v>
      </c>
      <c r="W158" s="89">
        <v>24.5</v>
      </c>
      <c r="X158" s="89">
        <v>29.3</v>
      </c>
      <c r="Y158" s="89">
        <v>36.3</v>
      </c>
    </row>
    <row r="159" spans="4:25" ht="12.75">
      <c r="D159" s="63">
        <v>0.7097222222222223</v>
      </c>
      <c r="E159" s="87">
        <v>206</v>
      </c>
      <c r="F159" s="87">
        <v>15.5</v>
      </c>
      <c r="G159" s="87">
        <v>17</v>
      </c>
      <c r="H159" s="87">
        <v>18.9</v>
      </c>
      <c r="I159" s="87">
        <v>21.2</v>
      </c>
      <c r="J159" s="87">
        <v>24.4</v>
      </c>
      <c r="K159" s="87">
        <v>28.7</v>
      </c>
      <c r="L159" s="87">
        <v>35.2</v>
      </c>
      <c r="M159" s="87"/>
      <c r="N159" s="87"/>
      <c r="O159" s="87"/>
      <c r="Q159" s="89">
        <v>0.7097222222222223</v>
      </c>
      <c r="R159" s="89">
        <v>206</v>
      </c>
      <c r="S159" s="89">
        <v>14.7</v>
      </c>
      <c r="T159" s="89">
        <v>16.4</v>
      </c>
      <c r="U159" s="89">
        <v>18.4</v>
      </c>
      <c r="V159" s="89">
        <v>21.1</v>
      </c>
      <c r="W159" s="89">
        <v>24.6</v>
      </c>
      <c r="X159" s="89">
        <v>29.3</v>
      </c>
      <c r="Y159" s="89">
        <v>36.3</v>
      </c>
    </row>
    <row r="160" spans="4:25" ht="12.75">
      <c r="D160" s="63">
        <v>0.7104166666666667</v>
      </c>
      <c r="E160" s="87">
        <v>207</v>
      </c>
      <c r="F160" s="87">
        <v>15.5</v>
      </c>
      <c r="G160" s="87">
        <v>17</v>
      </c>
      <c r="H160" s="87">
        <v>18.9</v>
      </c>
      <c r="I160" s="87">
        <v>21.3</v>
      </c>
      <c r="J160" s="87">
        <v>24.4</v>
      </c>
      <c r="K160" s="87">
        <v>28.8</v>
      </c>
      <c r="L160" s="87">
        <v>35.3</v>
      </c>
      <c r="M160" s="87"/>
      <c r="N160" s="87"/>
      <c r="O160" s="87"/>
      <c r="Q160" s="89">
        <v>0.7104166666666667</v>
      </c>
      <c r="R160" s="89">
        <v>207</v>
      </c>
      <c r="S160" s="89">
        <v>14.7</v>
      </c>
      <c r="T160" s="89">
        <v>16.4</v>
      </c>
      <c r="U160" s="89">
        <v>18.5</v>
      </c>
      <c r="V160" s="89">
        <v>21.1</v>
      </c>
      <c r="W160" s="89">
        <v>24.6</v>
      </c>
      <c r="X160" s="89">
        <v>29.4</v>
      </c>
      <c r="Y160" s="89">
        <v>36.3</v>
      </c>
    </row>
    <row r="161" spans="4:25" ht="12.75">
      <c r="D161" s="63">
        <v>0.7111111111111111</v>
      </c>
      <c r="E161" s="87">
        <v>208</v>
      </c>
      <c r="F161" s="87">
        <v>15.5</v>
      </c>
      <c r="G161" s="87">
        <v>17.1</v>
      </c>
      <c r="H161" s="87">
        <v>18.9</v>
      </c>
      <c r="I161" s="87">
        <v>21.3</v>
      </c>
      <c r="J161" s="87">
        <v>24.5</v>
      </c>
      <c r="K161" s="87">
        <v>28.9</v>
      </c>
      <c r="L161" s="87">
        <v>35.3</v>
      </c>
      <c r="M161" s="87"/>
      <c r="N161" s="87"/>
      <c r="O161" s="87"/>
      <c r="Q161" s="89">
        <v>0.7111111111111111</v>
      </c>
      <c r="R161" s="89">
        <v>208</v>
      </c>
      <c r="S161" s="89">
        <v>14.7</v>
      </c>
      <c r="T161" s="89">
        <v>16.4</v>
      </c>
      <c r="U161" s="89">
        <v>18.5</v>
      </c>
      <c r="V161" s="89">
        <v>21.1</v>
      </c>
      <c r="W161" s="89">
        <v>24.6</v>
      </c>
      <c r="X161" s="89">
        <v>29.4</v>
      </c>
      <c r="Y161" s="89">
        <v>36.3</v>
      </c>
    </row>
    <row r="162" spans="4:25" ht="12.75">
      <c r="D162" s="63">
        <v>0.7118055555555555</v>
      </c>
      <c r="E162" s="87">
        <v>209</v>
      </c>
      <c r="F162" s="87">
        <v>15.6</v>
      </c>
      <c r="G162" s="87">
        <v>17.1</v>
      </c>
      <c r="H162" s="87">
        <v>19</v>
      </c>
      <c r="I162" s="87">
        <v>21.4</v>
      </c>
      <c r="J162" s="87">
        <v>24.5</v>
      </c>
      <c r="K162" s="87">
        <v>28.9</v>
      </c>
      <c r="L162" s="87">
        <v>35.3</v>
      </c>
      <c r="M162" s="87"/>
      <c r="N162" s="87"/>
      <c r="O162" s="87"/>
      <c r="Q162" s="89">
        <v>0.7118055555555555</v>
      </c>
      <c r="R162" s="89">
        <v>209</v>
      </c>
      <c r="S162" s="89">
        <v>14.7</v>
      </c>
      <c r="T162" s="89">
        <v>16.4</v>
      </c>
      <c r="U162" s="89">
        <v>18.5</v>
      </c>
      <c r="V162" s="89">
        <v>21.1</v>
      </c>
      <c r="W162" s="89">
        <v>24.6</v>
      </c>
      <c r="X162" s="89">
        <v>29.4</v>
      </c>
      <c r="Y162" s="89">
        <v>36.3</v>
      </c>
    </row>
    <row r="163" spans="4:25" ht="12.75">
      <c r="D163" s="63">
        <v>0.7125</v>
      </c>
      <c r="E163" s="87">
        <v>210</v>
      </c>
      <c r="F163" s="87">
        <v>15.6</v>
      </c>
      <c r="G163" s="87">
        <v>17.1</v>
      </c>
      <c r="H163" s="87">
        <v>19</v>
      </c>
      <c r="I163" s="87">
        <v>21.4</v>
      </c>
      <c r="J163" s="87">
        <v>24.6</v>
      </c>
      <c r="K163" s="87">
        <v>29</v>
      </c>
      <c r="L163" s="87">
        <v>35.3</v>
      </c>
      <c r="M163" s="87"/>
      <c r="N163" s="87"/>
      <c r="O163" s="87"/>
      <c r="Q163" s="89">
        <v>0.7125</v>
      </c>
      <c r="R163" s="89">
        <v>210</v>
      </c>
      <c r="S163" s="89">
        <v>14.7</v>
      </c>
      <c r="T163" s="89">
        <v>16.4</v>
      </c>
      <c r="U163" s="89">
        <v>18.5</v>
      </c>
      <c r="V163" s="89">
        <v>21.2</v>
      </c>
      <c r="W163" s="89">
        <v>24.6</v>
      </c>
      <c r="X163" s="89">
        <v>29.4</v>
      </c>
      <c r="Y163" s="89">
        <v>36.3</v>
      </c>
    </row>
    <row r="164" spans="4:25" ht="12.75">
      <c r="D164" s="63">
        <v>0.7131944444444445</v>
      </c>
      <c r="E164" s="87">
        <v>211</v>
      </c>
      <c r="F164" s="87">
        <v>15.6</v>
      </c>
      <c r="G164" s="87">
        <v>17.1</v>
      </c>
      <c r="H164" s="87">
        <v>19.1</v>
      </c>
      <c r="I164" s="87">
        <v>21.5</v>
      </c>
      <c r="J164" s="87">
        <v>24.7</v>
      </c>
      <c r="K164" s="87">
        <v>29</v>
      </c>
      <c r="L164" s="87">
        <v>35.4</v>
      </c>
      <c r="M164" s="87"/>
      <c r="N164" s="87"/>
      <c r="O164" s="87"/>
      <c r="Q164" s="89">
        <v>0.7131944444444445</v>
      </c>
      <c r="R164" s="89">
        <v>211</v>
      </c>
      <c r="S164" s="89">
        <v>14.7</v>
      </c>
      <c r="T164" s="89">
        <v>16.4</v>
      </c>
      <c r="U164" s="89">
        <v>18.5</v>
      </c>
      <c r="V164" s="89">
        <v>21.2</v>
      </c>
      <c r="W164" s="89">
        <v>24.7</v>
      </c>
      <c r="X164" s="89">
        <v>29.4</v>
      </c>
      <c r="Y164" s="89">
        <v>36.3</v>
      </c>
    </row>
    <row r="165" spans="4:25" ht="12.75">
      <c r="D165" s="63">
        <v>0.7138888888888889</v>
      </c>
      <c r="E165" s="87">
        <v>212</v>
      </c>
      <c r="F165" s="87">
        <v>15.6</v>
      </c>
      <c r="G165" s="87">
        <v>17.2</v>
      </c>
      <c r="H165" s="87">
        <v>19.1</v>
      </c>
      <c r="I165" s="87">
        <v>21.5</v>
      </c>
      <c r="J165" s="87">
        <v>24.7</v>
      </c>
      <c r="K165" s="87">
        <v>29.1</v>
      </c>
      <c r="L165" s="87">
        <v>35.4</v>
      </c>
      <c r="M165" s="87"/>
      <c r="N165" s="87"/>
      <c r="O165" s="87"/>
      <c r="Q165" s="89">
        <v>0.7138888888888889</v>
      </c>
      <c r="R165" s="89">
        <v>212</v>
      </c>
      <c r="S165" s="89">
        <v>14.7</v>
      </c>
      <c r="T165" s="89">
        <v>16.4</v>
      </c>
      <c r="U165" s="89">
        <v>18.5</v>
      </c>
      <c r="V165" s="89">
        <v>21.2</v>
      </c>
      <c r="W165" s="89">
        <v>24.7</v>
      </c>
      <c r="X165" s="89">
        <v>29.5</v>
      </c>
      <c r="Y165" s="89">
        <v>36.3</v>
      </c>
    </row>
    <row r="166" spans="4:25" ht="12.75">
      <c r="D166" s="63">
        <v>0.7145833333333332</v>
      </c>
      <c r="E166" s="87">
        <v>213</v>
      </c>
      <c r="F166" s="87">
        <v>15.6</v>
      </c>
      <c r="G166" s="87">
        <v>17.2</v>
      </c>
      <c r="H166" s="87">
        <v>19.1</v>
      </c>
      <c r="I166" s="87">
        <v>21.6</v>
      </c>
      <c r="J166" s="87">
        <v>24.8</v>
      </c>
      <c r="K166" s="87">
        <v>29.1</v>
      </c>
      <c r="L166" s="87">
        <v>35.4</v>
      </c>
      <c r="M166" s="87"/>
      <c r="N166" s="87"/>
      <c r="O166" s="87"/>
      <c r="Q166" s="89">
        <v>0.7145833333333332</v>
      </c>
      <c r="R166" s="89">
        <v>213</v>
      </c>
      <c r="S166" s="89">
        <v>14.7</v>
      </c>
      <c r="T166" s="89">
        <v>16.4</v>
      </c>
      <c r="U166" s="89">
        <v>18.5</v>
      </c>
      <c r="V166" s="89">
        <v>21.2</v>
      </c>
      <c r="W166" s="89">
        <v>24.7</v>
      </c>
      <c r="X166" s="89">
        <v>29.5</v>
      </c>
      <c r="Y166" s="89">
        <v>36.3</v>
      </c>
    </row>
    <row r="167" spans="4:25" ht="12.75">
      <c r="D167" s="63">
        <v>0.7152777777777778</v>
      </c>
      <c r="E167" s="87">
        <v>214</v>
      </c>
      <c r="F167" s="87">
        <v>15.7</v>
      </c>
      <c r="G167" s="87">
        <v>17.2</v>
      </c>
      <c r="H167" s="87">
        <v>19.2</v>
      </c>
      <c r="I167" s="87">
        <v>21.6</v>
      </c>
      <c r="J167" s="87">
        <v>24.8</v>
      </c>
      <c r="K167" s="87">
        <v>29.2</v>
      </c>
      <c r="L167" s="87">
        <v>35.4</v>
      </c>
      <c r="M167" s="87"/>
      <c r="N167" s="87"/>
      <c r="O167" s="87"/>
      <c r="Q167" s="89">
        <v>0.7152777777777778</v>
      </c>
      <c r="R167" s="89">
        <v>214</v>
      </c>
      <c r="S167" s="89">
        <v>14.7</v>
      </c>
      <c r="T167" s="89">
        <v>16.4</v>
      </c>
      <c r="U167" s="89">
        <v>18.5</v>
      </c>
      <c r="V167" s="89">
        <v>21.2</v>
      </c>
      <c r="W167" s="89">
        <v>24.7</v>
      </c>
      <c r="X167" s="89">
        <v>29.5</v>
      </c>
      <c r="Y167" s="89">
        <v>36.3</v>
      </c>
    </row>
    <row r="168" spans="4:25" ht="12.75">
      <c r="D168" s="63">
        <v>0.7159722222222222</v>
      </c>
      <c r="E168" s="87">
        <v>215</v>
      </c>
      <c r="F168" s="87">
        <v>15.7</v>
      </c>
      <c r="G168" s="87">
        <v>17.3</v>
      </c>
      <c r="H168" s="87">
        <v>19.2</v>
      </c>
      <c r="I168" s="87">
        <v>21.7</v>
      </c>
      <c r="J168" s="87">
        <v>24.9</v>
      </c>
      <c r="K168" s="87">
        <v>29.2</v>
      </c>
      <c r="L168" s="87">
        <v>35.4</v>
      </c>
      <c r="M168" s="87"/>
      <c r="N168" s="87"/>
      <c r="O168" s="87"/>
      <c r="Q168" s="89">
        <v>0.7159722222222222</v>
      </c>
      <c r="R168" s="89">
        <v>215</v>
      </c>
      <c r="S168" s="89">
        <v>14.7</v>
      </c>
      <c r="T168" s="89">
        <v>16.4</v>
      </c>
      <c r="U168" s="89">
        <v>18.6</v>
      </c>
      <c r="V168" s="89">
        <v>21.2</v>
      </c>
      <c r="W168" s="89">
        <v>24.8</v>
      </c>
      <c r="X168" s="89">
        <v>29.5</v>
      </c>
      <c r="Y168" s="89">
        <v>36.3</v>
      </c>
    </row>
    <row r="169" spans="4:25" ht="12.75">
      <c r="D169" s="63">
        <v>0.75</v>
      </c>
      <c r="E169" s="87">
        <v>216</v>
      </c>
      <c r="F169" s="87">
        <v>15.7</v>
      </c>
      <c r="G169" s="87">
        <v>17.3</v>
      </c>
      <c r="H169" s="87">
        <v>19.2</v>
      </c>
      <c r="I169" s="87">
        <v>21.7</v>
      </c>
      <c r="J169" s="87">
        <v>24.9</v>
      </c>
      <c r="K169" s="87">
        <v>29.2</v>
      </c>
      <c r="L169" s="87">
        <v>35.4</v>
      </c>
      <c r="M169" s="87"/>
      <c r="N169" s="87"/>
      <c r="O169" s="87"/>
      <c r="Q169" s="89">
        <v>0.75</v>
      </c>
      <c r="R169" s="89">
        <v>216</v>
      </c>
      <c r="S169" s="89">
        <v>14.7</v>
      </c>
      <c r="T169" s="89">
        <v>16.4</v>
      </c>
      <c r="U169" s="89">
        <v>18.6</v>
      </c>
      <c r="V169" s="89">
        <v>21.3</v>
      </c>
      <c r="W169" s="89">
        <v>24.8</v>
      </c>
      <c r="X169" s="89">
        <v>29.5</v>
      </c>
      <c r="Y169" s="89">
        <v>36.3</v>
      </c>
    </row>
    <row r="170" spans="4:25" ht="12.75">
      <c r="D170" s="63">
        <v>0.7506944444444444</v>
      </c>
      <c r="E170" s="87">
        <v>217</v>
      </c>
      <c r="F170" s="87">
        <v>15.7</v>
      </c>
      <c r="G170" s="87">
        <v>17.3</v>
      </c>
      <c r="H170" s="87">
        <v>19.3</v>
      </c>
      <c r="I170" s="87">
        <v>21.8</v>
      </c>
      <c r="J170" s="87">
        <v>25</v>
      </c>
      <c r="K170" s="87">
        <v>29.3</v>
      </c>
      <c r="L170" s="87">
        <v>35.4</v>
      </c>
      <c r="M170" s="87"/>
      <c r="N170" s="87"/>
      <c r="O170" s="87"/>
      <c r="Q170" s="89">
        <v>0.7506944444444444</v>
      </c>
      <c r="R170" s="89">
        <v>217</v>
      </c>
      <c r="S170" s="89">
        <v>14.7</v>
      </c>
      <c r="T170" s="89">
        <v>16.5</v>
      </c>
      <c r="U170" s="89">
        <v>18.6</v>
      </c>
      <c r="V170" s="89">
        <v>21.3</v>
      </c>
      <c r="W170" s="89">
        <v>24.8</v>
      </c>
      <c r="X170" s="89">
        <v>29.5</v>
      </c>
      <c r="Y170" s="89">
        <v>36.3</v>
      </c>
    </row>
    <row r="171" spans="4:25" ht="12.75">
      <c r="D171" s="63">
        <v>0.751388888888889</v>
      </c>
      <c r="E171" s="87">
        <v>218</v>
      </c>
      <c r="F171" s="87">
        <v>15.7</v>
      </c>
      <c r="G171" s="87">
        <v>17.3</v>
      </c>
      <c r="H171" s="87">
        <v>19.3</v>
      </c>
      <c r="I171" s="87">
        <v>21.8</v>
      </c>
      <c r="J171" s="87">
        <v>25</v>
      </c>
      <c r="K171" s="87">
        <v>29.3</v>
      </c>
      <c r="L171" s="87">
        <v>35.5</v>
      </c>
      <c r="M171" s="87"/>
      <c r="N171" s="87"/>
      <c r="O171" s="87"/>
      <c r="Q171" s="89">
        <v>0.751388888888889</v>
      </c>
      <c r="R171" s="89">
        <v>218</v>
      </c>
      <c r="S171" s="89">
        <v>14.7</v>
      </c>
      <c r="T171" s="89">
        <v>16.5</v>
      </c>
      <c r="U171" s="89">
        <v>18.6</v>
      </c>
      <c r="V171" s="89">
        <v>21.3</v>
      </c>
      <c r="W171" s="89">
        <v>24.8</v>
      </c>
      <c r="X171" s="89">
        <v>29.6</v>
      </c>
      <c r="Y171" s="89">
        <v>36.3</v>
      </c>
    </row>
    <row r="172" spans="4:25" ht="12.75">
      <c r="D172" s="63">
        <v>0.7520833333333333</v>
      </c>
      <c r="E172" s="87">
        <v>219</v>
      </c>
      <c r="F172" s="87">
        <v>15.7</v>
      </c>
      <c r="G172" s="87">
        <v>17.4</v>
      </c>
      <c r="H172" s="87">
        <v>19.3</v>
      </c>
      <c r="I172" s="87">
        <v>21.8</v>
      </c>
      <c r="J172" s="87">
        <v>25.1</v>
      </c>
      <c r="K172" s="87">
        <v>29.4</v>
      </c>
      <c r="L172" s="87">
        <v>35.5</v>
      </c>
      <c r="M172" s="87"/>
      <c r="N172" s="87"/>
      <c r="O172" s="87"/>
      <c r="Q172" s="89">
        <v>0.7520833333333333</v>
      </c>
      <c r="R172" s="89">
        <v>219</v>
      </c>
      <c r="S172" s="89">
        <v>14.7</v>
      </c>
      <c r="T172" s="89">
        <v>16.5</v>
      </c>
      <c r="U172" s="89">
        <v>18.6</v>
      </c>
      <c r="V172" s="89">
        <v>21.3</v>
      </c>
      <c r="W172" s="89">
        <v>24.8</v>
      </c>
      <c r="X172" s="89">
        <v>29.6</v>
      </c>
      <c r="Y172" s="89">
        <v>36.3</v>
      </c>
    </row>
    <row r="173" spans="4:25" ht="12.75">
      <c r="D173" s="63">
        <v>0.7527777777777778</v>
      </c>
      <c r="E173" s="87">
        <v>220</v>
      </c>
      <c r="F173" s="87">
        <v>15.8</v>
      </c>
      <c r="G173" s="87">
        <v>17.4</v>
      </c>
      <c r="H173" s="87">
        <v>19.4</v>
      </c>
      <c r="I173" s="87">
        <v>21.9</v>
      </c>
      <c r="J173" s="87">
        <v>25.1</v>
      </c>
      <c r="K173" s="87">
        <v>29.4</v>
      </c>
      <c r="L173" s="87">
        <v>35.5</v>
      </c>
      <c r="M173" s="87"/>
      <c r="N173" s="87"/>
      <c r="O173" s="87"/>
      <c r="Q173" s="89">
        <v>0.7527777777777778</v>
      </c>
      <c r="R173" s="89">
        <v>220</v>
      </c>
      <c r="S173" s="89">
        <v>14.7</v>
      </c>
      <c r="T173" s="89">
        <v>16.5</v>
      </c>
      <c r="U173" s="89">
        <v>18.6</v>
      </c>
      <c r="V173" s="89">
        <v>21.3</v>
      </c>
      <c r="W173" s="89">
        <v>24.8</v>
      </c>
      <c r="X173" s="89">
        <v>29.6</v>
      </c>
      <c r="Y173" s="89">
        <v>36.3</v>
      </c>
    </row>
    <row r="174" spans="4:25" ht="12.75">
      <c r="D174" s="63">
        <v>0.7534722222222222</v>
      </c>
      <c r="E174" s="87">
        <v>221</v>
      </c>
      <c r="F174" s="87">
        <v>15.8</v>
      </c>
      <c r="G174" s="87">
        <v>17.4</v>
      </c>
      <c r="H174" s="87">
        <v>19.4</v>
      </c>
      <c r="I174" s="87">
        <v>21.9</v>
      </c>
      <c r="J174" s="87">
        <v>25.1</v>
      </c>
      <c r="K174" s="87">
        <v>29.5</v>
      </c>
      <c r="L174" s="87">
        <v>35.5</v>
      </c>
      <c r="M174" s="87"/>
      <c r="N174" s="87"/>
      <c r="O174" s="87"/>
      <c r="Q174" s="89">
        <v>0.7534722222222222</v>
      </c>
      <c r="R174" s="89">
        <v>221</v>
      </c>
      <c r="S174" s="89">
        <v>14.7</v>
      </c>
      <c r="T174" s="89">
        <v>16.5</v>
      </c>
      <c r="U174" s="89">
        <v>18.6</v>
      </c>
      <c r="V174" s="89">
        <v>21.3</v>
      </c>
      <c r="W174" s="89">
        <v>24.9</v>
      </c>
      <c r="X174" s="89">
        <v>29.6</v>
      </c>
      <c r="Y174" s="89">
        <v>36.2</v>
      </c>
    </row>
    <row r="175" spans="4:25" ht="12.75">
      <c r="D175" s="63">
        <v>0.7541666666666668</v>
      </c>
      <c r="E175" s="87">
        <v>222</v>
      </c>
      <c r="F175" s="87">
        <v>15.8</v>
      </c>
      <c r="G175" s="87">
        <v>17.4</v>
      </c>
      <c r="H175" s="87">
        <v>19.4</v>
      </c>
      <c r="I175" s="87">
        <v>22</v>
      </c>
      <c r="J175" s="87">
        <v>25.2</v>
      </c>
      <c r="K175" s="87">
        <v>29.5</v>
      </c>
      <c r="L175" s="87">
        <v>35.5</v>
      </c>
      <c r="M175" s="87"/>
      <c r="N175" s="87"/>
      <c r="O175" s="87"/>
      <c r="Q175" s="89">
        <v>0.7541666666666668</v>
      </c>
      <c r="R175" s="89">
        <v>222</v>
      </c>
      <c r="S175" s="89">
        <v>14.7</v>
      </c>
      <c r="T175" s="89">
        <v>16.5</v>
      </c>
      <c r="U175" s="89">
        <v>18.6</v>
      </c>
      <c r="V175" s="89">
        <v>21.3</v>
      </c>
      <c r="W175" s="89">
        <v>24.9</v>
      </c>
      <c r="X175" s="89">
        <v>29.6</v>
      </c>
      <c r="Y175" s="89">
        <v>36.2</v>
      </c>
    </row>
    <row r="176" spans="4:25" ht="12.75">
      <c r="D176" s="63">
        <v>0.7548611111111111</v>
      </c>
      <c r="E176" s="87">
        <v>223</v>
      </c>
      <c r="F176" s="87">
        <v>15.8</v>
      </c>
      <c r="G176" s="87">
        <v>17.5</v>
      </c>
      <c r="H176" s="87">
        <v>19.5</v>
      </c>
      <c r="I176" s="87">
        <v>22</v>
      </c>
      <c r="J176" s="87">
        <v>25.2</v>
      </c>
      <c r="K176" s="87">
        <v>29.5</v>
      </c>
      <c r="L176" s="87">
        <v>35.5</v>
      </c>
      <c r="M176" s="87"/>
      <c r="N176" s="87"/>
      <c r="O176" s="87"/>
      <c r="Q176" s="89">
        <v>0.7548611111111111</v>
      </c>
      <c r="R176" s="89">
        <v>223</v>
      </c>
      <c r="S176" s="89">
        <v>14.7</v>
      </c>
      <c r="T176" s="89">
        <v>16.5</v>
      </c>
      <c r="U176" s="89">
        <v>18.6</v>
      </c>
      <c r="V176" s="89">
        <v>21.4</v>
      </c>
      <c r="W176" s="89">
        <v>24.9</v>
      </c>
      <c r="X176" s="89">
        <v>29.6</v>
      </c>
      <c r="Y176" s="89">
        <v>36.2</v>
      </c>
    </row>
    <row r="177" spans="4:25" ht="12.75">
      <c r="D177" s="63">
        <v>0.7555555555555555</v>
      </c>
      <c r="E177" s="87">
        <v>224</v>
      </c>
      <c r="F177" s="87">
        <v>15.8</v>
      </c>
      <c r="G177" s="87">
        <v>17.5</v>
      </c>
      <c r="H177" s="87">
        <v>19.5</v>
      </c>
      <c r="I177" s="87">
        <v>22</v>
      </c>
      <c r="J177" s="87">
        <v>25.3</v>
      </c>
      <c r="K177" s="87">
        <v>29.6</v>
      </c>
      <c r="L177" s="87">
        <v>35.5</v>
      </c>
      <c r="M177" s="87"/>
      <c r="N177" s="87"/>
      <c r="O177" s="87"/>
      <c r="Q177" s="89">
        <v>0.7555555555555555</v>
      </c>
      <c r="R177" s="89">
        <v>224</v>
      </c>
      <c r="S177" s="89">
        <v>14.7</v>
      </c>
      <c r="T177" s="89">
        <v>16.5</v>
      </c>
      <c r="U177" s="89">
        <v>18.6</v>
      </c>
      <c r="V177" s="89">
        <v>21.4</v>
      </c>
      <c r="W177" s="89">
        <v>24.9</v>
      </c>
      <c r="X177" s="89">
        <v>29.6</v>
      </c>
      <c r="Y177" s="89">
        <v>36.2</v>
      </c>
    </row>
    <row r="178" spans="4:25" ht="12.75">
      <c r="D178" s="63">
        <v>0.75625</v>
      </c>
      <c r="E178" s="87">
        <v>225</v>
      </c>
      <c r="F178" s="87">
        <v>15.8</v>
      </c>
      <c r="G178" s="87">
        <v>17.5</v>
      </c>
      <c r="H178" s="87">
        <v>19.5</v>
      </c>
      <c r="I178" s="87">
        <v>22.1</v>
      </c>
      <c r="J178" s="87">
        <v>25.3</v>
      </c>
      <c r="K178" s="87">
        <v>29.6</v>
      </c>
      <c r="L178" s="87">
        <v>35.5</v>
      </c>
      <c r="M178" s="87"/>
      <c r="N178" s="87"/>
      <c r="O178" s="87"/>
      <c r="Q178" s="89">
        <v>0.75625</v>
      </c>
      <c r="R178" s="89">
        <v>225</v>
      </c>
      <c r="S178" s="89">
        <v>14.7</v>
      </c>
      <c r="T178" s="89">
        <v>16.5</v>
      </c>
      <c r="U178" s="89">
        <v>18.7</v>
      </c>
      <c r="V178" s="89">
        <v>21.4</v>
      </c>
      <c r="W178" s="89">
        <v>24.9</v>
      </c>
      <c r="X178" s="89">
        <v>29.6</v>
      </c>
      <c r="Y178" s="89">
        <v>36.2</v>
      </c>
    </row>
    <row r="179" spans="4:25" ht="12.75">
      <c r="D179" s="63">
        <v>0.7569444444444445</v>
      </c>
      <c r="E179" s="87">
        <v>226</v>
      </c>
      <c r="F179" s="87">
        <v>15.8</v>
      </c>
      <c r="G179" s="87">
        <v>17.5</v>
      </c>
      <c r="H179" s="87">
        <v>19.6</v>
      </c>
      <c r="I179" s="87">
        <v>22.1</v>
      </c>
      <c r="J179" s="87">
        <v>25.4</v>
      </c>
      <c r="K179" s="87">
        <v>29.6</v>
      </c>
      <c r="L179" s="87">
        <v>35.5</v>
      </c>
      <c r="M179" s="87"/>
      <c r="N179" s="87"/>
      <c r="O179" s="87"/>
      <c r="Q179" s="89">
        <v>0.7569444444444445</v>
      </c>
      <c r="R179" s="89">
        <v>226</v>
      </c>
      <c r="S179" s="89">
        <v>14.7</v>
      </c>
      <c r="T179" s="89">
        <v>16.5</v>
      </c>
      <c r="U179" s="89">
        <v>18.7</v>
      </c>
      <c r="V179" s="89">
        <v>21.4</v>
      </c>
      <c r="W179" s="89">
        <v>24.9</v>
      </c>
      <c r="X179" s="89">
        <v>29.6</v>
      </c>
      <c r="Y179" s="89">
        <v>36.2</v>
      </c>
    </row>
    <row r="180" spans="4:25" ht="12.75">
      <c r="D180" s="63">
        <v>0.7576388888888889</v>
      </c>
      <c r="E180" s="87">
        <v>227</v>
      </c>
      <c r="F180" s="87">
        <v>15.8</v>
      </c>
      <c r="G180" s="87">
        <v>17.5</v>
      </c>
      <c r="H180" s="87">
        <v>19.6</v>
      </c>
      <c r="I180" s="87">
        <v>22.2</v>
      </c>
      <c r="J180" s="87">
        <v>25.4</v>
      </c>
      <c r="K180" s="87">
        <v>29.7</v>
      </c>
      <c r="L180" s="87">
        <v>35.5</v>
      </c>
      <c r="M180" s="87"/>
      <c r="N180" s="87"/>
      <c r="O180" s="87"/>
      <c r="Q180" s="89">
        <v>0.7576388888888889</v>
      </c>
      <c r="R180" s="89">
        <v>227</v>
      </c>
      <c r="S180" s="89">
        <v>14.7</v>
      </c>
      <c r="T180" s="89">
        <v>16.5</v>
      </c>
      <c r="U180" s="89">
        <v>18.7</v>
      </c>
      <c r="V180" s="89">
        <v>21.4</v>
      </c>
      <c r="W180" s="89">
        <v>25</v>
      </c>
      <c r="X180" s="89">
        <v>29.7</v>
      </c>
      <c r="Y180" s="89">
        <v>36.2</v>
      </c>
    </row>
    <row r="181" spans="4:25" ht="12.75">
      <c r="D181" s="63">
        <v>0.7916666666666666</v>
      </c>
      <c r="E181" s="87">
        <v>228</v>
      </c>
      <c r="F181" s="87">
        <v>15.9</v>
      </c>
      <c r="G181" s="87">
        <v>17.6</v>
      </c>
      <c r="H181" s="87">
        <v>19.6</v>
      </c>
      <c r="I181" s="87">
        <v>22.2</v>
      </c>
      <c r="J181" s="87">
        <v>25.4</v>
      </c>
      <c r="K181" s="87">
        <v>29.7</v>
      </c>
      <c r="L181" s="87">
        <v>35.5</v>
      </c>
      <c r="M181" s="87"/>
      <c r="N181" s="87"/>
      <c r="O181" s="87"/>
      <c r="Q181" s="89">
        <v>0.7916666666666666</v>
      </c>
      <c r="R181" s="89">
        <v>228</v>
      </c>
      <c r="S181" s="89">
        <v>14.7</v>
      </c>
      <c r="T181" s="89">
        <v>16.5</v>
      </c>
      <c r="U181" s="89">
        <v>18.7</v>
      </c>
      <c r="V181" s="89">
        <v>21.4</v>
      </c>
      <c r="W181" s="89">
        <v>25</v>
      </c>
      <c r="X181" s="89">
        <v>29.7</v>
      </c>
      <c r="Y181" s="89">
        <v>36.2</v>
      </c>
    </row>
    <row r="184" ht="12.75">
      <c r="Q184" t="s">
        <v>32</v>
      </c>
    </row>
    <row r="204" spans="4:15" ht="12.75"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</row>
    <row r="205" spans="4:15" ht="12.75"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</row>
    <row r="206" spans="4:15" ht="12.75"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</row>
    <row r="207" spans="4:15" ht="12.75"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</row>
    <row r="208" spans="4:15" ht="12.75"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</row>
    <row r="209" spans="4:15" ht="12.75"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</row>
    <row r="210" spans="4:15" ht="12.75"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</row>
    <row r="211" spans="4:15" ht="12.75"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</row>
    <row r="212" spans="4:15" ht="12.75"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</row>
    <row r="219" spans="4:16" ht="13.5" thickBot="1">
      <c r="D219" t="s">
        <v>59</v>
      </c>
      <c r="L219" s="2" t="s">
        <v>55</v>
      </c>
      <c r="M219" s="2"/>
      <c r="N219" s="2"/>
      <c r="O219" s="2"/>
      <c r="P219" s="2" t="s">
        <v>11</v>
      </c>
    </row>
    <row r="220" spans="4:16" ht="12.75">
      <c r="D220" s="2" t="s">
        <v>67</v>
      </c>
      <c r="E220" s="79" t="s">
        <v>57</v>
      </c>
      <c r="F220" s="80" t="s">
        <v>58</v>
      </c>
      <c r="G220" s="83" t="s">
        <v>58</v>
      </c>
      <c r="H220" s="83" t="s">
        <v>11</v>
      </c>
      <c r="I220" s="79" t="s">
        <v>55</v>
      </c>
      <c r="J220" s="80" t="s">
        <v>56</v>
      </c>
      <c r="L220" s="68">
        <f>COMPUTATION!F21/J221</f>
        <v>0</v>
      </c>
      <c r="M220" s="68"/>
      <c r="N220" s="68"/>
      <c r="O220" s="68"/>
      <c r="P220" s="68">
        <f>(COMPUTATION!F23*F221)/G221</f>
        <v>0</v>
      </c>
    </row>
    <row r="221" spans="4:16" ht="13.5" thickBot="1">
      <c r="D221" s="2">
        <v>12</v>
      </c>
      <c r="E221" s="81">
        <v>1</v>
      </c>
      <c r="F221" s="82">
        <v>2.54</v>
      </c>
      <c r="G221" s="84">
        <v>100</v>
      </c>
      <c r="H221" s="84">
        <v>1</v>
      </c>
      <c r="I221" s="81">
        <v>1</v>
      </c>
      <c r="J221" s="82">
        <v>2.2</v>
      </c>
      <c r="L221" s="68"/>
      <c r="M221" s="68"/>
      <c r="N221" s="68"/>
      <c r="O221" s="68"/>
      <c r="P221" s="68"/>
    </row>
    <row r="223" ht="13.5" thickBot="1"/>
    <row r="224" spans="4:33" ht="12.75">
      <c r="D224" s="76" t="s">
        <v>39</v>
      </c>
      <c r="E224" s="201" t="s">
        <v>52</v>
      </c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110"/>
      <c r="AC224" s="110"/>
      <c r="AD224" s="110"/>
      <c r="AE224" s="110"/>
      <c r="AF224" s="110"/>
      <c r="AG224" s="111"/>
    </row>
    <row r="225" spans="4:33" ht="12.75">
      <c r="D225" s="77"/>
      <c r="E225" s="74">
        <v>2010</v>
      </c>
      <c r="F225" s="69">
        <v>2009</v>
      </c>
      <c r="G225" s="74">
        <v>2008</v>
      </c>
      <c r="H225" s="69">
        <v>2007</v>
      </c>
      <c r="I225" s="74">
        <v>2006</v>
      </c>
      <c r="J225" s="69">
        <v>2005</v>
      </c>
      <c r="K225" s="74">
        <v>2004</v>
      </c>
      <c r="L225" s="69">
        <v>2003</v>
      </c>
      <c r="M225" s="74">
        <v>2002</v>
      </c>
      <c r="N225" s="74"/>
      <c r="O225" s="74"/>
      <c r="P225" s="74">
        <v>2001</v>
      </c>
      <c r="Q225" s="69">
        <v>2000</v>
      </c>
      <c r="R225" s="74">
        <v>1999</v>
      </c>
      <c r="S225" s="69">
        <v>1998</v>
      </c>
      <c r="T225" s="74">
        <v>1997</v>
      </c>
      <c r="U225" s="69">
        <v>1996</v>
      </c>
      <c r="V225" s="74">
        <v>1995</v>
      </c>
      <c r="W225" s="69">
        <v>1994</v>
      </c>
      <c r="X225" s="74">
        <v>1993</v>
      </c>
      <c r="Y225" s="69">
        <v>1992</v>
      </c>
      <c r="Z225" s="74">
        <v>1991</v>
      </c>
      <c r="AA225" s="69">
        <v>1990</v>
      </c>
      <c r="AB225" s="74"/>
      <c r="AC225" s="69"/>
      <c r="AD225" s="74"/>
      <c r="AE225" s="69"/>
      <c r="AF225" s="74"/>
      <c r="AG225" s="69"/>
    </row>
    <row r="226" spans="4:33" ht="12.75">
      <c r="D226" s="77" t="s">
        <v>40</v>
      </c>
      <c r="E226" s="75">
        <v>6</v>
      </c>
      <c r="F226" s="70">
        <v>18</v>
      </c>
      <c r="G226" s="70">
        <v>30</v>
      </c>
      <c r="H226" s="70">
        <v>42</v>
      </c>
      <c r="I226" s="70">
        <v>54</v>
      </c>
      <c r="J226" s="70">
        <v>66</v>
      </c>
      <c r="K226" s="70">
        <v>78</v>
      </c>
      <c r="L226" s="70">
        <v>90</v>
      </c>
      <c r="M226" s="70">
        <v>102</v>
      </c>
      <c r="N226" s="70"/>
      <c r="O226" s="70"/>
      <c r="P226" s="70">
        <v>114</v>
      </c>
      <c r="Q226" s="70">
        <v>126</v>
      </c>
      <c r="R226" s="70">
        <v>138</v>
      </c>
      <c r="S226" s="70">
        <v>150</v>
      </c>
      <c r="T226" s="70">
        <v>162</v>
      </c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1"/>
    </row>
    <row r="227" spans="4:33" ht="12.75">
      <c r="D227" s="77" t="s">
        <v>41</v>
      </c>
      <c r="E227" s="75">
        <v>5</v>
      </c>
      <c r="F227" s="70">
        <v>17</v>
      </c>
      <c r="G227" s="70">
        <v>29</v>
      </c>
      <c r="H227" s="70">
        <v>41</v>
      </c>
      <c r="I227" s="70">
        <v>53</v>
      </c>
      <c r="J227" s="70">
        <v>65</v>
      </c>
      <c r="K227" s="70">
        <v>77</v>
      </c>
      <c r="L227" s="70">
        <v>89</v>
      </c>
      <c r="M227" s="70">
        <v>101</v>
      </c>
      <c r="N227" s="70"/>
      <c r="O227" s="70"/>
      <c r="P227" s="70">
        <v>113</v>
      </c>
      <c r="Q227" s="70">
        <v>125</v>
      </c>
      <c r="R227" s="70">
        <v>137</v>
      </c>
      <c r="S227" s="70">
        <v>149</v>
      </c>
      <c r="T227" s="70">
        <v>161</v>
      </c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1"/>
    </row>
    <row r="228" spans="4:33" ht="12.75">
      <c r="D228" s="77" t="s">
        <v>42</v>
      </c>
      <c r="E228" s="75">
        <v>4</v>
      </c>
      <c r="F228" s="70">
        <v>16</v>
      </c>
      <c r="G228" s="70">
        <v>28</v>
      </c>
      <c r="H228" s="70">
        <v>40</v>
      </c>
      <c r="I228" s="70">
        <v>52</v>
      </c>
      <c r="J228" s="70">
        <v>64</v>
      </c>
      <c r="K228" s="70">
        <v>76</v>
      </c>
      <c r="L228" s="70">
        <v>88</v>
      </c>
      <c r="M228" s="70">
        <v>100</v>
      </c>
      <c r="N228" s="70"/>
      <c r="O228" s="70"/>
      <c r="P228" s="70">
        <v>112</v>
      </c>
      <c r="Q228" s="70">
        <v>124</v>
      </c>
      <c r="R228" s="70">
        <v>136</v>
      </c>
      <c r="S228" s="70">
        <v>148</v>
      </c>
      <c r="T228" s="70">
        <v>160</v>
      </c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1"/>
    </row>
    <row r="229" spans="4:33" ht="12.75">
      <c r="D229" s="77" t="s">
        <v>43</v>
      </c>
      <c r="E229" s="75">
        <v>3</v>
      </c>
      <c r="F229" s="70">
        <v>15</v>
      </c>
      <c r="G229" s="70">
        <v>27</v>
      </c>
      <c r="H229" s="70">
        <v>39</v>
      </c>
      <c r="I229" s="70">
        <v>51</v>
      </c>
      <c r="J229" s="70">
        <v>63</v>
      </c>
      <c r="K229" s="70">
        <v>75</v>
      </c>
      <c r="L229" s="70">
        <v>87</v>
      </c>
      <c r="M229" s="70">
        <v>99</v>
      </c>
      <c r="N229" s="70"/>
      <c r="O229" s="70"/>
      <c r="P229" s="70">
        <v>111</v>
      </c>
      <c r="Q229" s="70">
        <v>123</v>
      </c>
      <c r="R229" s="70">
        <v>135</v>
      </c>
      <c r="S229" s="70">
        <v>147</v>
      </c>
      <c r="T229" s="70">
        <v>159</v>
      </c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1"/>
    </row>
    <row r="230" spans="4:33" ht="12.75">
      <c r="D230" s="77" t="s">
        <v>44</v>
      </c>
      <c r="E230" s="75">
        <v>2</v>
      </c>
      <c r="F230" s="70">
        <v>14</v>
      </c>
      <c r="G230" s="70">
        <v>26</v>
      </c>
      <c r="H230" s="70">
        <v>38</v>
      </c>
      <c r="I230" s="70">
        <v>50</v>
      </c>
      <c r="J230" s="70">
        <v>62</v>
      </c>
      <c r="K230" s="70">
        <v>74</v>
      </c>
      <c r="L230" s="70">
        <v>86</v>
      </c>
      <c r="M230" s="70">
        <v>98</v>
      </c>
      <c r="N230" s="70"/>
      <c r="O230" s="70"/>
      <c r="P230" s="70">
        <v>110</v>
      </c>
      <c r="Q230" s="70">
        <v>122</v>
      </c>
      <c r="R230" s="70">
        <v>134</v>
      </c>
      <c r="S230" s="70">
        <v>146</v>
      </c>
      <c r="T230" s="70">
        <v>158</v>
      </c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1"/>
    </row>
    <row r="231" spans="4:33" ht="12.75">
      <c r="D231" s="77" t="s">
        <v>45</v>
      </c>
      <c r="E231" s="75">
        <v>1</v>
      </c>
      <c r="F231" s="70">
        <v>13</v>
      </c>
      <c r="G231" s="70">
        <v>25</v>
      </c>
      <c r="H231" s="70">
        <v>37</v>
      </c>
      <c r="I231" s="70">
        <v>49</v>
      </c>
      <c r="J231" s="70">
        <v>61</v>
      </c>
      <c r="K231" s="70">
        <v>73</v>
      </c>
      <c r="L231" s="70">
        <v>85</v>
      </c>
      <c r="M231" s="70">
        <v>97</v>
      </c>
      <c r="N231" s="70"/>
      <c r="O231" s="70"/>
      <c r="P231" s="70">
        <v>109</v>
      </c>
      <c r="Q231" s="70">
        <v>121</v>
      </c>
      <c r="R231" s="70">
        <v>133</v>
      </c>
      <c r="S231" s="70">
        <v>145</v>
      </c>
      <c r="T231" s="70">
        <v>157</v>
      </c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1"/>
    </row>
    <row r="232" spans="4:33" ht="12.75">
      <c r="D232" s="77" t="s">
        <v>46</v>
      </c>
      <c r="E232" s="75"/>
      <c r="F232" s="70">
        <v>12</v>
      </c>
      <c r="G232" s="70">
        <v>24</v>
      </c>
      <c r="H232" s="70">
        <v>36</v>
      </c>
      <c r="I232" s="70">
        <v>48</v>
      </c>
      <c r="J232" s="70">
        <v>60</v>
      </c>
      <c r="K232" s="70">
        <v>72</v>
      </c>
      <c r="L232" s="70">
        <v>84</v>
      </c>
      <c r="M232" s="70">
        <v>96</v>
      </c>
      <c r="N232" s="70"/>
      <c r="O232" s="70"/>
      <c r="P232" s="70">
        <v>108</v>
      </c>
      <c r="Q232" s="70">
        <v>120</v>
      </c>
      <c r="R232" s="70">
        <v>132</v>
      </c>
      <c r="S232" s="70">
        <v>144</v>
      </c>
      <c r="T232" s="70">
        <v>156</v>
      </c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1"/>
    </row>
    <row r="233" spans="4:33" ht="12.75">
      <c r="D233" s="77" t="s">
        <v>47</v>
      </c>
      <c r="E233" s="75"/>
      <c r="F233" s="70">
        <v>11</v>
      </c>
      <c r="G233" s="70">
        <v>23</v>
      </c>
      <c r="H233" s="70">
        <v>35</v>
      </c>
      <c r="I233" s="70">
        <v>47</v>
      </c>
      <c r="J233" s="70">
        <v>59</v>
      </c>
      <c r="K233" s="70">
        <v>71</v>
      </c>
      <c r="L233" s="70">
        <v>83</v>
      </c>
      <c r="M233" s="70">
        <v>95</v>
      </c>
      <c r="N233" s="70"/>
      <c r="O233" s="70"/>
      <c r="P233" s="70">
        <v>107</v>
      </c>
      <c r="Q233" s="70">
        <v>119</v>
      </c>
      <c r="R233" s="70">
        <v>131</v>
      </c>
      <c r="S233" s="70">
        <v>143</v>
      </c>
      <c r="T233" s="70">
        <v>155</v>
      </c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1"/>
    </row>
    <row r="234" spans="4:33" ht="12.75">
      <c r="D234" s="77" t="s">
        <v>48</v>
      </c>
      <c r="E234" s="75"/>
      <c r="F234" s="70">
        <v>10</v>
      </c>
      <c r="G234" s="70">
        <v>22</v>
      </c>
      <c r="H234" s="70">
        <v>34</v>
      </c>
      <c r="I234" s="70">
        <v>46</v>
      </c>
      <c r="J234" s="70">
        <v>58</v>
      </c>
      <c r="K234" s="70">
        <v>70</v>
      </c>
      <c r="L234" s="70">
        <v>82</v>
      </c>
      <c r="M234" s="70">
        <v>94</v>
      </c>
      <c r="N234" s="70"/>
      <c r="O234" s="70"/>
      <c r="P234" s="70">
        <v>106</v>
      </c>
      <c r="Q234" s="70">
        <v>118</v>
      </c>
      <c r="R234" s="70">
        <v>130</v>
      </c>
      <c r="S234" s="70">
        <v>142</v>
      </c>
      <c r="T234" s="70">
        <v>154</v>
      </c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1"/>
    </row>
    <row r="235" spans="4:33" ht="12.75">
      <c r="D235" s="77" t="s">
        <v>49</v>
      </c>
      <c r="E235" s="75"/>
      <c r="F235" s="70">
        <v>9</v>
      </c>
      <c r="G235" s="70">
        <v>21</v>
      </c>
      <c r="H235" s="70">
        <v>33</v>
      </c>
      <c r="I235" s="70">
        <v>45</v>
      </c>
      <c r="J235" s="70">
        <v>57</v>
      </c>
      <c r="K235" s="70">
        <v>69</v>
      </c>
      <c r="L235" s="70">
        <v>81</v>
      </c>
      <c r="M235" s="70">
        <v>93</v>
      </c>
      <c r="N235" s="70"/>
      <c r="O235" s="70"/>
      <c r="P235" s="70">
        <v>105</v>
      </c>
      <c r="Q235" s="70">
        <v>117</v>
      </c>
      <c r="R235" s="70">
        <v>129</v>
      </c>
      <c r="S235" s="70">
        <v>141</v>
      </c>
      <c r="T235" s="70">
        <v>153</v>
      </c>
      <c r="U235" s="70">
        <v>165</v>
      </c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1"/>
    </row>
    <row r="236" spans="4:33" ht="12.75">
      <c r="D236" s="77" t="s">
        <v>50</v>
      </c>
      <c r="E236" s="75"/>
      <c r="F236" s="70">
        <v>8</v>
      </c>
      <c r="G236" s="70">
        <v>20</v>
      </c>
      <c r="H236" s="70">
        <v>32</v>
      </c>
      <c r="I236" s="70">
        <v>44</v>
      </c>
      <c r="J236" s="70">
        <v>56</v>
      </c>
      <c r="K236" s="70">
        <v>68</v>
      </c>
      <c r="L236" s="70">
        <v>80</v>
      </c>
      <c r="M236" s="70">
        <v>92</v>
      </c>
      <c r="N236" s="70"/>
      <c r="O236" s="70"/>
      <c r="P236" s="70">
        <v>104</v>
      </c>
      <c r="Q236" s="70">
        <v>116</v>
      </c>
      <c r="R236" s="70">
        <v>128</v>
      </c>
      <c r="S236" s="70">
        <v>140</v>
      </c>
      <c r="T236" s="70">
        <v>152</v>
      </c>
      <c r="U236" s="70">
        <v>164</v>
      </c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1"/>
    </row>
    <row r="237" spans="4:33" ht="13.5" thickBot="1">
      <c r="D237" s="78" t="s">
        <v>51</v>
      </c>
      <c r="E237" s="75"/>
      <c r="F237" s="70">
        <v>7</v>
      </c>
      <c r="G237" s="70">
        <v>19</v>
      </c>
      <c r="H237" s="70">
        <v>31</v>
      </c>
      <c r="I237" s="70">
        <v>43</v>
      </c>
      <c r="J237" s="70">
        <v>55</v>
      </c>
      <c r="K237" s="70">
        <v>67</v>
      </c>
      <c r="L237" s="70">
        <v>79</v>
      </c>
      <c r="M237" s="70">
        <v>91</v>
      </c>
      <c r="N237" s="72"/>
      <c r="O237" s="72"/>
      <c r="P237" s="70">
        <v>103</v>
      </c>
      <c r="Q237" s="70">
        <v>115</v>
      </c>
      <c r="R237" s="70">
        <v>127</v>
      </c>
      <c r="S237" s="70">
        <v>139</v>
      </c>
      <c r="T237" s="70">
        <v>151</v>
      </c>
      <c r="U237" s="72">
        <v>163</v>
      </c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3"/>
    </row>
    <row r="240" ht="12.75">
      <c r="D240" t="s">
        <v>73</v>
      </c>
    </row>
    <row r="241" ht="12.75">
      <c r="D241" t="s">
        <v>74</v>
      </c>
    </row>
  </sheetData>
  <sheetProtection password="CC3D" sheet="1" objects="1" scenarios="1"/>
  <mergeCells count="9">
    <mergeCell ref="E224:AA224"/>
    <mergeCell ref="Q4:Y4"/>
    <mergeCell ref="D3:L3"/>
    <mergeCell ref="D4:L4"/>
    <mergeCell ref="H11:J11"/>
    <mergeCell ref="U11:W11"/>
    <mergeCell ref="U6:W6"/>
    <mergeCell ref="H6:J6"/>
    <mergeCell ref="Q3:Y3"/>
  </mergeCells>
  <printOptions/>
  <pageMargins left="0.75" right="0.75" top="1" bottom="1" header="0.5" footer="0.5"/>
  <pageSetup orientation="portrait" paperSize="9"/>
  <legacyDrawing r:id="rId2"/>
  <oleObjects>
    <oleObject progId="Word.Document.8" shapeId="14686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John</cp:lastModifiedBy>
  <cp:lastPrinted>2016-07-24T03:37:23Z</cp:lastPrinted>
  <dcterms:created xsi:type="dcterms:W3CDTF">2010-03-06T23:51:34Z</dcterms:created>
  <dcterms:modified xsi:type="dcterms:W3CDTF">2016-07-24T04:18:53Z</dcterms:modified>
  <cp:category/>
  <cp:version/>
  <cp:contentType/>
  <cp:contentStatus/>
</cp:coreProperties>
</file>