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100" activeTab="2"/>
  </bookViews>
  <sheets>
    <sheet name="list" sheetId="1" r:id="rId1"/>
    <sheet name="Annex B" sheetId="2" r:id="rId2"/>
    <sheet name="menu" sheetId="4" r:id="rId3"/>
    <sheet name="summary" sheetId="6" r:id="rId4"/>
    <sheet name="menu (2)" sheetId="7" r:id="rId5"/>
    <sheet name="Annex A" sheetId="8" r:id="rId6"/>
    <sheet name="summary (3)" sheetId="9" r:id="rId7"/>
  </sheets>
  <definedNames>
    <definedName name="_xlnm.Print_Titles" localSheetId="1">'Annex B'!$A:$C,'Annex B'!$1:$4</definedName>
    <definedName name="_xlnm.Print_Titles" localSheetId="2">menu!$1:$2</definedName>
    <definedName name="_xlnm.Print_Titles" localSheetId="4">'menu (2)'!$1:$4</definedName>
  </definedNames>
  <calcPr calcId="125725" fullCalcOnLoad="1"/>
</workbook>
</file>

<file path=xl/calcChain.xml><?xml version="1.0" encoding="utf-8"?>
<calcChain xmlns="http://schemas.openxmlformats.org/spreadsheetml/2006/main">
  <c r="C14" i="2"/>
  <c r="BA36" i="7"/>
  <c r="AC36"/>
  <c r="AA36"/>
  <c r="U36"/>
  <c r="Q36"/>
  <c r="G36"/>
  <c r="E36"/>
  <c r="BJ85"/>
  <c r="BJ89"/>
  <c r="BJ90"/>
  <c r="BJ96"/>
  <c r="BJ97"/>
  <c r="BJ84"/>
  <c r="BJ68"/>
  <c r="BJ69"/>
  <c r="BJ70"/>
  <c r="BJ71"/>
  <c r="BJ72"/>
  <c r="BJ73"/>
  <c r="BJ74"/>
  <c r="BJ75"/>
  <c r="BJ76"/>
  <c r="BJ78"/>
  <c r="BJ80"/>
  <c r="BJ81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48"/>
  <c r="BJ39"/>
  <c r="BJ40"/>
  <c r="BJ41"/>
  <c r="BJ42"/>
  <c r="BJ43"/>
  <c r="BJ44"/>
  <c r="BJ26"/>
  <c r="BJ27"/>
  <c r="BJ28"/>
  <c r="BJ29"/>
  <c r="BJ30"/>
  <c r="BJ32"/>
  <c r="BJ33"/>
  <c r="BJ34"/>
  <c r="BJ36"/>
  <c r="BJ37"/>
  <c r="BJ38"/>
  <c r="BJ23"/>
  <c r="BJ24"/>
  <c r="BJ25"/>
  <c r="BJ9"/>
  <c r="BJ10"/>
  <c r="BJ11"/>
  <c r="BJ12"/>
  <c r="BJ13"/>
  <c r="BJ14"/>
  <c r="BJ15"/>
  <c r="BJ16"/>
  <c r="BJ17"/>
  <c r="BJ18"/>
  <c r="BJ19"/>
  <c r="BJ20"/>
  <c r="BJ21"/>
  <c r="BJ8"/>
  <c r="BJ7"/>
  <c r="BG67"/>
  <c r="AW67"/>
  <c r="AS67"/>
  <c r="AM67"/>
  <c r="AK67"/>
  <c r="AI67"/>
  <c r="AE67"/>
  <c r="W67"/>
  <c r="U67"/>
  <c r="S67"/>
  <c r="Q67"/>
  <c r="O67"/>
  <c r="M67"/>
  <c r="K67"/>
  <c r="I67"/>
  <c r="G67"/>
  <c r="C67"/>
  <c r="BJ67"/>
  <c r="BG77"/>
  <c r="BE77"/>
  <c r="BC77"/>
  <c r="AW77"/>
  <c r="BJ77"/>
  <c r="BA79"/>
  <c r="AY79"/>
  <c r="AU79"/>
  <c r="BJ79"/>
  <c r="AS31"/>
  <c r="AQ31"/>
  <c r="AM31"/>
  <c r="AK31"/>
  <c r="AI31"/>
  <c r="AG31"/>
  <c r="AE31"/>
  <c r="AC31"/>
  <c r="W31"/>
  <c r="U31"/>
  <c r="S31"/>
  <c r="Q31"/>
  <c r="O31"/>
  <c r="M31"/>
  <c r="K31"/>
  <c r="G31"/>
  <c r="E31"/>
  <c r="C31"/>
  <c r="BJ31"/>
  <c r="AQ45"/>
  <c r="AM45"/>
  <c r="AK45"/>
  <c r="AI45"/>
  <c r="AG45"/>
  <c r="Q45"/>
  <c r="M45"/>
  <c r="K45"/>
  <c r="BJ45"/>
  <c r="BI14"/>
  <c r="AQ14"/>
  <c r="AO14"/>
  <c r="AC14"/>
  <c r="U14"/>
  <c r="S14"/>
  <c r="G14"/>
  <c r="E14"/>
  <c r="C14"/>
  <c r="U13"/>
  <c r="K7"/>
  <c r="BC88"/>
  <c r="BA88"/>
  <c r="AS88"/>
  <c r="AQ88"/>
  <c r="AO88"/>
  <c r="AE88"/>
  <c r="AC88"/>
  <c r="AA88"/>
  <c r="Y88"/>
  <c r="W88"/>
  <c r="S88"/>
  <c r="O88"/>
  <c r="I88"/>
  <c r="G88"/>
  <c r="E88"/>
  <c r="BJ88"/>
  <c r="AO87"/>
  <c r="AE87"/>
  <c r="BJ87"/>
  <c r="U94"/>
  <c r="M94"/>
  <c r="BJ94"/>
  <c r="AI95"/>
  <c r="AC95"/>
  <c r="S95"/>
  <c r="BJ95"/>
  <c r="K93"/>
  <c r="G93"/>
  <c r="BJ93"/>
  <c r="O92"/>
  <c r="C92"/>
  <c r="BJ92"/>
  <c r="Q86"/>
  <c r="BJ86"/>
  <c r="Y91"/>
  <c r="BJ91"/>
  <c r="AO35"/>
  <c r="BJ35"/>
  <c r="BL87"/>
  <c r="BL88"/>
  <c r="BL89"/>
  <c r="BL90"/>
  <c r="BL91"/>
  <c r="BL92"/>
  <c r="BL93"/>
  <c r="BL94"/>
  <c r="BL95"/>
  <c r="BL96"/>
  <c r="BL97"/>
  <c r="BL86"/>
  <c r="BL85"/>
  <c r="BL84"/>
  <c r="BL79"/>
  <c r="BL80"/>
  <c r="BL81"/>
  <c r="BL63"/>
  <c r="BL64"/>
  <c r="BL65"/>
  <c r="BL66"/>
  <c r="BL67"/>
  <c r="BL68"/>
  <c r="BL69"/>
  <c r="BL70"/>
  <c r="BL71"/>
  <c r="BL72"/>
  <c r="BL73"/>
  <c r="BL74"/>
  <c r="BL75"/>
  <c r="BL76"/>
  <c r="BL77"/>
  <c r="BL78"/>
  <c r="BL51"/>
  <c r="BL52"/>
  <c r="BL53"/>
  <c r="BL54"/>
  <c r="BL55"/>
  <c r="BL56"/>
  <c r="BL57"/>
  <c r="BL58"/>
  <c r="BL59"/>
  <c r="BL60"/>
  <c r="BL61"/>
  <c r="BL62"/>
  <c r="BL50"/>
  <c r="BL49"/>
  <c r="BL48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7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X99"/>
  <c r="V99"/>
  <c r="T99"/>
  <c r="R99"/>
  <c r="P99"/>
  <c r="N99"/>
  <c r="L99"/>
  <c r="J99"/>
  <c r="H99"/>
  <c r="F99"/>
  <c r="D99"/>
  <c r="B99"/>
  <c r="BH3"/>
  <c r="BF3"/>
  <c r="BD3"/>
  <c r="BB3"/>
  <c r="AZ3"/>
  <c r="AX3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BJ22"/>
  <c r="C79" i="2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50"/>
  <c r="C51"/>
  <c r="C52"/>
  <c r="C53"/>
  <c r="C54"/>
  <c r="C55"/>
  <c r="C56"/>
  <c r="C57"/>
  <c r="C58"/>
  <c r="C59"/>
  <c r="C60"/>
  <c r="C61"/>
  <c r="C62"/>
  <c r="C63"/>
  <c r="D63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6"/>
  <c r="C7"/>
  <c r="C8"/>
  <c r="C9"/>
  <c r="C10"/>
  <c r="C11"/>
  <c r="C12"/>
  <c r="C13"/>
  <c r="C15"/>
  <c r="C16"/>
  <c r="C17"/>
  <c r="C18"/>
  <c r="C19"/>
  <c r="C20"/>
  <c r="C21"/>
  <c r="C22"/>
  <c r="C23"/>
  <c r="D23"/>
  <c r="C24"/>
  <c r="D24"/>
  <c r="C25"/>
  <c r="DF25"/>
  <c r="C26"/>
  <c r="D26"/>
  <c r="C27"/>
  <c r="C5"/>
  <c r="DF5"/>
  <c r="AF81" i="4"/>
  <c r="AF44"/>
  <c r="AF25"/>
  <c r="AF16"/>
  <c r="AF8"/>
  <c r="AF49"/>
  <c r="AF41"/>
  <c r="AF73"/>
  <c r="AF40"/>
  <c r="AF80"/>
  <c r="AF68"/>
  <c r="AF58"/>
  <c r="AF30"/>
  <c r="AF82"/>
  <c r="AF35"/>
  <c r="AF70"/>
  <c r="AF69"/>
  <c r="AF66"/>
  <c r="AF22"/>
  <c r="AF31"/>
  <c r="AF86"/>
  <c r="AF33"/>
  <c r="AF51"/>
  <c r="AF83"/>
  <c r="AF27"/>
  <c r="AF75"/>
  <c r="AF78"/>
  <c r="AF36"/>
  <c r="AF6"/>
  <c r="AF26"/>
  <c r="AF32"/>
  <c r="AF85"/>
  <c r="AF21"/>
  <c r="AF9"/>
  <c r="AF71"/>
  <c r="AF42"/>
  <c r="AF48"/>
  <c r="AF37"/>
  <c r="AF12"/>
  <c r="AF56"/>
  <c r="AF17"/>
  <c r="AF45"/>
  <c r="AF88"/>
  <c r="AF65"/>
  <c r="AF77"/>
  <c r="AF11"/>
  <c r="AF64"/>
  <c r="AF63"/>
  <c r="AF10"/>
  <c r="AF89"/>
  <c r="AF54"/>
  <c r="AF34"/>
  <c r="AF3"/>
  <c r="AF76"/>
  <c r="AF5"/>
  <c r="AF39"/>
  <c r="AF87"/>
  <c r="AF47"/>
  <c r="AF14"/>
  <c r="AF18"/>
  <c r="AF24"/>
  <c r="AF61"/>
  <c r="AF67"/>
  <c r="AF15"/>
  <c r="AF13"/>
  <c r="AF20"/>
  <c r="AF29"/>
  <c r="AF28"/>
  <c r="AF84"/>
  <c r="AF50"/>
  <c r="AF43"/>
  <c r="AF23"/>
  <c r="AF74"/>
  <c r="AF59"/>
  <c r="AF4"/>
  <c r="AF79"/>
  <c r="AF46"/>
  <c r="AF72"/>
  <c r="AF57"/>
  <c r="AF60"/>
  <c r="AF52"/>
  <c r="AF7"/>
  <c r="AF19"/>
  <c r="AF62"/>
  <c r="AF55"/>
  <c r="AF38"/>
  <c r="AF53"/>
  <c r="C494" i="1"/>
  <c r="C485"/>
  <c r="C416"/>
  <c r="C407"/>
  <c r="C396"/>
  <c r="C387"/>
  <c r="C377"/>
  <c r="C362"/>
  <c r="D632"/>
  <c r="C347"/>
  <c r="C335"/>
  <c r="C328"/>
  <c r="C315"/>
  <c r="C310"/>
  <c r="D271"/>
  <c r="F3"/>
  <c r="F2"/>
  <c r="F1"/>
  <c r="C304"/>
  <c r="C298"/>
  <c r="C285"/>
  <c r="C277"/>
  <c r="C271"/>
  <c r="C250"/>
  <c r="C236"/>
  <c r="C224"/>
  <c r="C204"/>
  <c r="C183"/>
  <c r="C163"/>
  <c r="C130"/>
  <c r="C115"/>
  <c r="C94"/>
  <c r="C69"/>
  <c r="C634"/>
  <c r="A634"/>
  <c r="A637"/>
  <c r="DF26" i="2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F62"/>
  <c r="DE62"/>
  <c r="DD62"/>
  <c r="DC62"/>
  <c r="DB62"/>
  <c r="DA62"/>
  <c r="CZ62"/>
  <c r="CY62"/>
  <c r="CX62"/>
  <c r="CW62"/>
  <c r="CV62"/>
  <c r="CU62"/>
</calcChain>
</file>

<file path=xl/sharedStrings.xml><?xml version="1.0" encoding="utf-8"?>
<sst xmlns="http://schemas.openxmlformats.org/spreadsheetml/2006/main" count="1060" uniqueCount="152">
  <si>
    <t>No. of Beneficiaries</t>
  </si>
  <si>
    <t>AVERAGE</t>
  </si>
  <si>
    <t>MODE</t>
  </si>
  <si>
    <t>MEDIAN</t>
  </si>
  <si>
    <t>Summary of Ingredients</t>
  </si>
  <si>
    <t>INGREDIENTS</t>
  </si>
  <si>
    <t>Veggie Mix</t>
  </si>
  <si>
    <t>Oil</t>
  </si>
  <si>
    <t>Tokwa</t>
  </si>
  <si>
    <t>Garlic</t>
  </si>
  <si>
    <t>Onion</t>
  </si>
  <si>
    <t>Pork</t>
  </si>
  <si>
    <t>Carrots</t>
  </si>
  <si>
    <t>Baguio Beans</t>
  </si>
  <si>
    <t>Mungo sprouted</t>
  </si>
  <si>
    <t>Patis</t>
  </si>
  <si>
    <t>Salt</t>
  </si>
  <si>
    <t>Malunggay Leaves</t>
  </si>
  <si>
    <t>Ukoy Makalhip</t>
  </si>
  <si>
    <t>Squash</t>
  </si>
  <si>
    <t>Shrimp</t>
  </si>
  <si>
    <t>Kinchay</t>
  </si>
  <si>
    <t>Coconut oil</t>
  </si>
  <si>
    <t>Coconut vinegar</t>
  </si>
  <si>
    <t>Green Log</t>
  </si>
  <si>
    <t>Malu-lollipop</t>
  </si>
  <si>
    <t>Malu-pinakbet</t>
  </si>
  <si>
    <t>Pork Pochero ala Moringa</t>
  </si>
  <si>
    <t>Moringa Veggie Patties</t>
  </si>
  <si>
    <t>Picadillo con Moringa</t>
  </si>
  <si>
    <t>Moringa Shanghai Rolls</t>
  </si>
  <si>
    <t>Pancit Canton con Moringa</t>
  </si>
  <si>
    <t>Moringa Shrimps Royale</t>
  </si>
  <si>
    <t>Fish Pimiento-Malunggay</t>
  </si>
  <si>
    <t>Moringa Balls in Cream Sauce</t>
  </si>
  <si>
    <t>Malu-Patties</t>
  </si>
  <si>
    <t>Malu-Crispies</t>
  </si>
  <si>
    <t>Malulai</t>
  </si>
  <si>
    <t>Malu supreme</t>
  </si>
  <si>
    <t>Guinataan Munggo con Moringa</t>
  </si>
  <si>
    <t>Moringa Corn Soup</t>
  </si>
  <si>
    <t>Moringa ala Cubana</t>
  </si>
  <si>
    <t>Lumpia con Moringa</t>
  </si>
  <si>
    <t>Maja Moringa</t>
  </si>
  <si>
    <t>Malu Buchi-buchi</t>
  </si>
  <si>
    <t>Malu Munchkins</t>
  </si>
  <si>
    <t>Malunggay Pancake</t>
  </si>
  <si>
    <t>Moringa Champorado</t>
  </si>
  <si>
    <t>Turon con Malunggay</t>
  </si>
  <si>
    <t>Turones de Malunggay</t>
  </si>
  <si>
    <t>Cheese</t>
  </si>
  <si>
    <t>Bread white loaf</t>
  </si>
  <si>
    <t>Raisin</t>
  </si>
  <si>
    <t>Pickle relish</t>
  </si>
  <si>
    <t>Arina (all purpose flour)</t>
  </si>
  <si>
    <t>Bell pepper (red)</t>
  </si>
  <si>
    <t>SUMMARY</t>
  </si>
  <si>
    <t>Chicken wings</t>
  </si>
  <si>
    <t>Calamansi juice</t>
  </si>
  <si>
    <t>Bread crumbs</t>
  </si>
  <si>
    <t>Malunggay powder</t>
  </si>
  <si>
    <t>Chicken egg (in pcs)</t>
  </si>
  <si>
    <t>Tomato</t>
  </si>
  <si>
    <t>Ginger</t>
  </si>
  <si>
    <t>Bagoong dilis</t>
  </si>
  <si>
    <t>Sweet potato/kamote</t>
  </si>
  <si>
    <t>Sitaw</t>
  </si>
  <si>
    <t>Ampalaya</t>
  </si>
  <si>
    <t>Eggplant</t>
  </si>
  <si>
    <t>Okra</t>
  </si>
  <si>
    <t>Tuna flakes</t>
  </si>
  <si>
    <t>Banana Saba</t>
  </si>
  <si>
    <t>Pork boston butt</t>
  </si>
  <si>
    <t>Pork liempo</t>
  </si>
  <si>
    <t>Soy sauce</t>
  </si>
  <si>
    <t>Tomato sauce</t>
  </si>
  <si>
    <t>Lumpia wrapper</t>
  </si>
  <si>
    <t>Cabbage</t>
  </si>
  <si>
    <t>Pancit canton</t>
  </si>
  <si>
    <t>Bell pepper (pimiento)</t>
  </si>
  <si>
    <t>Galunggong</t>
  </si>
  <si>
    <t>Margarine</t>
  </si>
  <si>
    <t>Green peas</t>
  </si>
  <si>
    <t>Banana heart</t>
  </si>
  <si>
    <t>Chicken</t>
  </si>
  <si>
    <t>Toge (newly sprout)</t>
  </si>
  <si>
    <t>Cornstarch</t>
  </si>
  <si>
    <t>Coconut meat, grated</t>
  </si>
  <si>
    <t>Bagoong hipon</t>
  </si>
  <si>
    <t>Gabi leaves, whole</t>
  </si>
  <si>
    <t>Spring onion</t>
  </si>
  <si>
    <t>Sili haba</t>
  </si>
  <si>
    <t>Coconut milk 1st extract</t>
  </si>
  <si>
    <t>Sweet corn, young</t>
  </si>
  <si>
    <t>Munggo, green</t>
  </si>
  <si>
    <t>Dilis</t>
  </si>
  <si>
    <t>Chicken cubes</t>
  </si>
  <si>
    <t>Quail eggs</t>
  </si>
  <si>
    <t>Rice, glutinous</t>
  </si>
  <si>
    <t>Rice, well-milled</t>
  </si>
  <si>
    <t>Gabi</t>
  </si>
  <si>
    <t>Corn cream</t>
  </si>
  <si>
    <t>Red kidney beans</t>
  </si>
  <si>
    <t>Sugar, white</t>
  </si>
  <si>
    <t>Sugar, brown</t>
  </si>
  <si>
    <t>Glutinous rice powder</t>
  </si>
  <si>
    <t>Sesame seeds</t>
  </si>
  <si>
    <t>Baking powder</t>
  </si>
  <si>
    <t>Butter</t>
  </si>
  <si>
    <t>Cocoa</t>
  </si>
  <si>
    <t>Langka</t>
  </si>
  <si>
    <t>Sugar, muscovado</t>
  </si>
  <si>
    <t>Milk, condensed</t>
  </si>
  <si>
    <t>Milk, evaporated</t>
  </si>
  <si>
    <t>Corn, fresh</t>
  </si>
  <si>
    <t>Beef, ground</t>
  </si>
  <si>
    <t>Pepper, ground</t>
  </si>
  <si>
    <t>Pork, ground</t>
  </si>
  <si>
    <t>Salt, iodized</t>
  </si>
  <si>
    <t>Peanut, roasted</t>
  </si>
  <si>
    <t>Pepper, black</t>
  </si>
  <si>
    <t>Graham crackers, choco</t>
  </si>
  <si>
    <t>No. of Servings = 25</t>
  </si>
  <si>
    <t>Malunggay Pudding</t>
  </si>
  <si>
    <t>Malung-gabi Balls</t>
  </si>
  <si>
    <t>pcs</t>
  </si>
  <si>
    <t>grams</t>
  </si>
  <si>
    <t>TOTAL QUANTITY</t>
  </si>
  <si>
    <t>INGREDIENTS for 30 recipes</t>
  </si>
  <si>
    <r>
      <rPr>
        <b/>
        <u/>
        <sz val="10"/>
        <rFont val="Arial"/>
        <family val="2"/>
      </rPr>
      <t>RECIPES: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Veggie Mix, Ukoy Makalhip, Green Log, Malu-lollipop, Malu-pinakbet, Pork Pochero ala Moringa, Moringa Veggie, Patties, Picadillo con Moringa, Moringa Shanghai Rolls, Pancit Canton con Moringa, Moringa Shrimps Royale, Fish Pimiento-Malunggay, Moringa Balls in Cream Sauce, Malu-Patties, Malu-Crispies, Malulai, Malu-supreme, Guinataan Munggo con Moringa, Moringa Corn Soup, Moringa ala Cubana, Malunggabi Balls, Lumpia con Moringa, Maja Moringa, Malu Buchi-buchi, Malu Munchkins, Malunggay Pancake, Malunggay Pudding, Moringa Champorado, Turon con Malunggay, Turones de Malunggay</t>
    </r>
  </si>
  <si>
    <t>RECIPES                          (No. of Servings = 25)</t>
  </si>
  <si>
    <t>Ingredients @ 25 Servings per Recipe</t>
  </si>
  <si>
    <t>Number of Beneficiaries</t>
  </si>
  <si>
    <t>TOTAL INGREDIENTS FOR THE 120 FEEDING DAYS</t>
  </si>
  <si>
    <r>
      <t xml:space="preserve">30 recipes </t>
    </r>
    <r>
      <rPr>
        <sz val="10"/>
        <rFont val="Arial"/>
        <family val="2"/>
      </rPr>
      <t>(in grams)</t>
    </r>
  </si>
  <si>
    <t>GROCERY ITEMS</t>
  </si>
  <si>
    <t>FISH, MEAT &amp; POULTRY</t>
  </si>
  <si>
    <t>VEGGIES &amp; PERISHABLES</t>
  </si>
  <si>
    <t>Total Cost of the Recipe</t>
  </si>
  <si>
    <t>Cost per Serving</t>
  </si>
  <si>
    <t>Wt. in Grams</t>
  </si>
  <si>
    <t>Price</t>
  </si>
  <si>
    <t>Total Price per Recipe</t>
  </si>
  <si>
    <t>TOTAL PRICE OF ALL INGREDIENTS FOR THE 30 RECIPES</t>
  </si>
  <si>
    <t>Price per kilo</t>
  </si>
  <si>
    <t>Salt, rock</t>
  </si>
  <si>
    <r>
      <t xml:space="preserve">120 feeding days                   </t>
    </r>
    <r>
      <rPr>
        <sz val="9"/>
        <rFont val="Arial"/>
        <family val="2"/>
      </rPr>
      <t xml:space="preserve">(in grams) 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 xml:space="preserve">    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 xml:space="preserve">(30 recipes @ 4 repetitions/ recipe) </t>
    </r>
  </si>
  <si>
    <r>
      <t xml:space="preserve">NOTE: </t>
    </r>
    <r>
      <rPr>
        <sz val="9"/>
        <rFont val="Arial"/>
        <family val="2"/>
      </rPr>
      <t>All figures starting from 4th column are in kilograms, except for the figure in "Chicken Egg" which is in pieces.</t>
    </r>
  </si>
  <si>
    <t>Annex "A"</t>
  </si>
  <si>
    <t>VEGETABLES &amp; OTHER FOOD ITEMS</t>
  </si>
  <si>
    <t>Annex "B"</t>
  </si>
  <si>
    <r>
      <rPr>
        <b/>
        <u/>
        <sz val="9"/>
        <rFont val="Arial"/>
        <family val="2"/>
      </rPr>
      <t>RECIPES: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Veggie Mix, Ukoy Makalhip, Green Log, Malu-lollipop, Malu-pinakbet, Pork Pochero ala Moringa, Moringa Veggie, Patties, Picadillo con Moringa, Moringa Shanghai Rolls, Pancit Canton con Moringa, Moringa Shrimps Royale, Fish Pimiento-Malunggay, Moringa Balls in Cream Sauce, Malu-Patties, Malu-Crispies, Malulai, Malu-supreme, Guinataan Munggo con Moringa, Moringa Corn Soup, Moringa ala Cubana, Malunggabi Balls, Lumpia con Moringa, Maja Moringa, Malu Buchi-buchi, Malu Munchkins, Malunggay Pancake, Malunggay Pudding, Moringa Champorado, Turon con Malunggay, Turones de Malunggay</t>
    </r>
  </si>
</sst>
</file>

<file path=xl/styles.xml><?xml version="1.0" encoding="utf-8"?>
<styleSheet xmlns="http://schemas.openxmlformats.org/spreadsheetml/2006/main">
  <numFmts count="2">
    <numFmt numFmtId="176" formatCode="#,##0;[Red]#,##0"/>
    <numFmt numFmtId="177" formatCode="#,##0.00;[Red]#,##0.00"/>
  </numFmts>
  <fonts count="9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76" fontId="0" fillId="0" borderId="0" xfId="0" applyNumberFormat="1"/>
    <xf numFmtId="0" fontId="1" fillId="13" borderId="1" xfId="0" applyFont="1" applyFill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3" fillId="0" borderId="1" xfId="0" applyFont="1" applyBorder="1"/>
    <xf numFmtId="0" fontId="3" fillId="14" borderId="1" xfId="0" applyFont="1" applyFill="1" applyBorder="1"/>
    <xf numFmtId="0" fontId="0" fillId="14" borderId="1" xfId="0" applyFill="1" applyBorder="1"/>
    <xf numFmtId="0" fontId="3" fillId="14" borderId="1" xfId="0" applyFont="1" applyFill="1" applyBorder="1" applyAlignment="1">
      <alignment vertical="center"/>
    </xf>
    <xf numFmtId="0" fontId="3" fillId="11" borderId="1" xfId="0" applyFont="1" applyFill="1" applyBorder="1"/>
    <xf numFmtId="0" fontId="0" fillId="6" borderId="1" xfId="0" applyFill="1" applyBorder="1"/>
    <xf numFmtId="0" fontId="1" fillId="0" borderId="0" xfId="0" applyFont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11" borderId="1" xfId="0" applyFill="1" applyBorder="1"/>
    <xf numFmtId="176" fontId="0" fillId="11" borderId="2" xfId="0" applyNumberFormat="1" applyFill="1" applyBorder="1"/>
    <xf numFmtId="176" fontId="0" fillId="11" borderId="4" xfId="0" applyNumberFormat="1" applyFill="1" applyBorder="1"/>
    <xf numFmtId="176" fontId="0" fillId="11" borderId="1" xfId="0" applyNumberFormat="1" applyFill="1" applyBorder="1" applyAlignment="1">
      <alignment vertical="center"/>
    </xf>
    <xf numFmtId="0" fontId="0" fillId="3" borderId="1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3" fillId="3" borderId="1" xfId="0" applyFont="1" applyFill="1" applyBorder="1"/>
    <xf numFmtId="0" fontId="0" fillId="15" borderId="1" xfId="0" applyFill="1" applyBorder="1"/>
    <xf numFmtId="0" fontId="3" fillId="15" borderId="1" xfId="0" applyFont="1" applyFill="1" applyBorder="1"/>
    <xf numFmtId="0" fontId="3" fillId="15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14" borderId="0" xfId="0" applyFont="1" applyFill="1" applyBorder="1" applyAlignment="1">
      <alignment vertical="center"/>
    </xf>
    <xf numFmtId="0" fontId="0" fillId="0" borderId="4" xfId="0" applyBorder="1"/>
    <xf numFmtId="0" fontId="0" fillId="16" borderId="1" xfId="0" applyFill="1" applyBorder="1"/>
    <xf numFmtId="0" fontId="3" fillId="16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77" fontId="0" fillId="0" borderId="1" xfId="0" applyNumberFormat="1" applyBorder="1"/>
    <xf numFmtId="177" fontId="0" fillId="0" borderId="0" xfId="0" applyNumberFormat="1"/>
    <xf numFmtId="177" fontId="0" fillId="6" borderId="1" xfId="0" applyNumberFormat="1" applyFill="1" applyBorder="1"/>
    <xf numFmtId="177" fontId="3" fillId="0" borderId="1" xfId="0" applyNumberFormat="1" applyFont="1" applyBorder="1"/>
    <xf numFmtId="177" fontId="3" fillId="11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0" fontId="3" fillId="12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3" fillId="0" borderId="0" xfId="0" applyFont="1"/>
    <xf numFmtId="176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/>
    </xf>
    <xf numFmtId="176" fontId="1" fillId="1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left" vertical="center" wrapText="1"/>
    </xf>
    <xf numFmtId="0" fontId="1" fillId="13" borderId="9" xfId="0" applyFont="1" applyFill="1" applyBorder="1" applyAlignment="1">
      <alignment horizontal="left" vertical="center" wrapText="1"/>
    </xf>
    <xf numFmtId="177" fontId="0" fillId="0" borderId="0" xfId="0" applyNumberFormat="1" applyAlignment="1">
      <alignment horizontal="center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77" fontId="5" fillId="17" borderId="1" xfId="0" applyNumberFormat="1" applyFont="1" applyFill="1" applyBorder="1" applyAlignment="1">
      <alignment horizontal="center" vertical="center" wrapText="1"/>
    </xf>
    <xf numFmtId="176" fontId="1" fillId="6" borderId="7" xfId="0" applyNumberFormat="1" applyFont="1" applyFill="1" applyBorder="1" applyAlignment="1">
      <alignment horizontal="center" vertical="center"/>
    </xf>
    <xf numFmtId="176" fontId="1" fillId="6" borderId="12" xfId="0" applyNumberFormat="1" applyFont="1" applyFill="1" applyBorder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/>
    </xf>
    <xf numFmtId="176" fontId="1" fillId="6" borderId="13" xfId="0" applyNumberFormat="1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horizontal="center" vertical="center"/>
    </xf>
    <xf numFmtId="176" fontId="1" fillId="6" borderId="14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left" vertical="center"/>
    </xf>
    <xf numFmtId="0" fontId="1" fillId="17" borderId="5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176" fontId="0" fillId="0" borderId="4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7"/>
  <sheetViews>
    <sheetView workbookViewId="0">
      <selection activeCell="E356" sqref="E356"/>
    </sheetView>
  </sheetViews>
  <sheetFormatPr defaultRowHeight="12.75"/>
  <cols>
    <col min="1" max="1" width="20.7109375" style="1" customWidth="1"/>
    <col min="2" max="2" width="15.28515625" customWidth="1"/>
    <col min="3" max="4" width="12" customWidth="1"/>
    <col min="5" max="5" width="16.85546875" customWidth="1"/>
  </cols>
  <sheetData>
    <row r="1" spans="1:6">
      <c r="A1" s="2" t="s">
        <v>0</v>
      </c>
      <c r="B1" s="3">
        <v>3</v>
      </c>
      <c r="E1" t="s">
        <v>1</v>
      </c>
      <c r="F1">
        <f>AVERAGE(B1:B632)</f>
        <v>38.77215189873418</v>
      </c>
    </row>
    <row r="2" spans="1:6">
      <c r="A2" s="1">
        <v>85</v>
      </c>
      <c r="B2" s="3">
        <v>3</v>
      </c>
      <c r="E2" t="s">
        <v>2</v>
      </c>
      <c r="F2">
        <f>MODE(B1:B632)</f>
        <v>9</v>
      </c>
    </row>
    <row r="3" spans="1:6">
      <c r="A3" s="1">
        <v>74</v>
      </c>
      <c r="B3" s="3">
        <v>3</v>
      </c>
      <c r="E3" t="s">
        <v>3</v>
      </c>
      <c r="F3">
        <f>MEDIAN(B1:B632)</f>
        <v>22</v>
      </c>
    </row>
    <row r="4" spans="1:6">
      <c r="A4" s="1">
        <v>78</v>
      </c>
      <c r="B4" s="3">
        <v>3</v>
      </c>
    </row>
    <row r="5" spans="1:6">
      <c r="A5" s="1">
        <v>190</v>
      </c>
      <c r="B5" s="3">
        <v>3</v>
      </c>
    </row>
    <row r="6" spans="1:6">
      <c r="A6" s="1">
        <v>62</v>
      </c>
      <c r="B6" s="3">
        <v>3</v>
      </c>
    </row>
    <row r="7" spans="1:6">
      <c r="A7" s="1">
        <v>94</v>
      </c>
      <c r="B7" s="3">
        <v>3</v>
      </c>
    </row>
    <row r="8" spans="1:6">
      <c r="A8" s="1">
        <v>115</v>
      </c>
      <c r="B8" s="3">
        <v>3</v>
      </c>
    </row>
    <row r="9" spans="1:6">
      <c r="A9" s="1">
        <v>92</v>
      </c>
      <c r="B9" s="3">
        <v>3</v>
      </c>
    </row>
    <row r="10" spans="1:6">
      <c r="A10" s="1">
        <v>82</v>
      </c>
      <c r="B10" s="3">
        <v>3</v>
      </c>
    </row>
    <row r="11" spans="1:6">
      <c r="A11" s="1">
        <v>68</v>
      </c>
      <c r="B11" s="3">
        <v>3</v>
      </c>
    </row>
    <row r="12" spans="1:6">
      <c r="A12" s="1">
        <v>83</v>
      </c>
      <c r="B12" s="3">
        <v>3</v>
      </c>
    </row>
    <row r="13" spans="1:6">
      <c r="A13" s="1">
        <v>151</v>
      </c>
      <c r="B13" s="3">
        <v>3</v>
      </c>
    </row>
    <row r="14" spans="1:6">
      <c r="A14" s="1">
        <v>152</v>
      </c>
      <c r="B14" s="3">
        <v>3</v>
      </c>
    </row>
    <row r="15" spans="1:6">
      <c r="A15" s="1">
        <v>160</v>
      </c>
      <c r="B15" s="3">
        <v>3</v>
      </c>
    </row>
    <row r="16" spans="1:6">
      <c r="A16" s="1">
        <v>113</v>
      </c>
      <c r="B16" s="3">
        <v>3</v>
      </c>
    </row>
    <row r="17" spans="1:3">
      <c r="A17" s="1">
        <v>102</v>
      </c>
      <c r="B17" s="3">
        <v>3</v>
      </c>
    </row>
    <row r="18" spans="1:3">
      <c r="A18" s="1">
        <v>66</v>
      </c>
      <c r="B18" s="3">
        <v>3</v>
      </c>
    </row>
    <row r="19" spans="1:3">
      <c r="A19" s="1">
        <v>78</v>
      </c>
      <c r="B19" s="3">
        <v>3</v>
      </c>
    </row>
    <row r="20" spans="1:3">
      <c r="A20" s="1">
        <v>70</v>
      </c>
      <c r="B20" s="3">
        <v>3</v>
      </c>
      <c r="C20">
        <v>20</v>
      </c>
    </row>
    <row r="21" spans="1:3">
      <c r="A21" s="1">
        <v>60</v>
      </c>
      <c r="B21" s="4">
        <v>4</v>
      </c>
    </row>
    <row r="22" spans="1:3">
      <c r="A22" s="1">
        <v>94</v>
      </c>
      <c r="B22" s="4">
        <v>4</v>
      </c>
    </row>
    <row r="23" spans="1:3">
      <c r="A23" s="1">
        <v>103</v>
      </c>
      <c r="B23" s="4">
        <v>4</v>
      </c>
    </row>
    <row r="24" spans="1:3">
      <c r="A24" s="1">
        <v>100</v>
      </c>
      <c r="B24" s="4">
        <v>4</v>
      </c>
    </row>
    <row r="25" spans="1:3">
      <c r="A25" s="1">
        <v>81</v>
      </c>
      <c r="B25" s="4">
        <v>4</v>
      </c>
    </row>
    <row r="26" spans="1:3">
      <c r="A26" s="1">
        <v>548</v>
      </c>
      <c r="B26" s="4">
        <v>4</v>
      </c>
    </row>
    <row r="27" spans="1:3">
      <c r="A27" s="1">
        <v>64</v>
      </c>
      <c r="B27" s="4">
        <v>4</v>
      </c>
    </row>
    <row r="28" spans="1:3">
      <c r="A28" s="1">
        <v>66</v>
      </c>
      <c r="B28" s="4">
        <v>4</v>
      </c>
    </row>
    <row r="29" spans="1:3">
      <c r="A29" s="1">
        <v>80</v>
      </c>
      <c r="B29" s="4">
        <v>4</v>
      </c>
    </row>
    <row r="30" spans="1:3">
      <c r="A30" s="1">
        <v>75</v>
      </c>
      <c r="B30" s="4">
        <v>4</v>
      </c>
    </row>
    <row r="31" spans="1:3">
      <c r="A31" s="1">
        <v>88</v>
      </c>
      <c r="B31" s="4">
        <v>4</v>
      </c>
    </row>
    <row r="32" spans="1:3">
      <c r="A32" s="1">
        <v>77</v>
      </c>
      <c r="B32" s="4">
        <v>4</v>
      </c>
    </row>
    <row r="33" spans="1:3">
      <c r="A33" s="1">
        <v>75</v>
      </c>
      <c r="B33" s="4">
        <v>4</v>
      </c>
    </row>
    <row r="34" spans="1:3">
      <c r="A34" s="1">
        <v>58</v>
      </c>
      <c r="B34" s="4">
        <v>4</v>
      </c>
    </row>
    <row r="35" spans="1:3">
      <c r="A35" s="1">
        <v>73</v>
      </c>
      <c r="B35" s="4">
        <v>4</v>
      </c>
    </row>
    <row r="36" spans="1:3">
      <c r="A36" s="1">
        <v>63</v>
      </c>
      <c r="B36" s="4">
        <v>4</v>
      </c>
    </row>
    <row r="37" spans="1:3">
      <c r="A37" s="1">
        <v>102</v>
      </c>
      <c r="B37" s="4">
        <v>4</v>
      </c>
    </row>
    <row r="38" spans="1:3">
      <c r="A38" s="1">
        <v>153</v>
      </c>
      <c r="B38" s="4">
        <v>4</v>
      </c>
    </row>
    <row r="39" spans="1:3">
      <c r="A39" s="1">
        <v>61</v>
      </c>
      <c r="B39" s="4">
        <v>4</v>
      </c>
    </row>
    <row r="40" spans="1:3">
      <c r="A40" s="1">
        <v>64</v>
      </c>
      <c r="B40" s="4">
        <v>4</v>
      </c>
    </row>
    <row r="41" spans="1:3">
      <c r="A41" s="1">
        <v>81</v>
      </c>
      <c r="B41" s="4">
        <v>4</v>
      </c>
    </row>
    <row r="42" spans="1:3">
      <c r="A42" s="1">
        <v>75</v>
      </c>
      <c r="B42" s="4">
        <v>4</v>
      </c>
    </row>
    <row r="43" spans="1:3">
      <c r="A43" s="1">
        <v>80</v>
      </c>
      <c r="B43" s="4">
        <v>4</v>
      </c>
    </row>
    <row r="44" spans="1:3">
      <c r="A44" s="1">
        <v>63</v>
      </c>
      <c r="B44" s="4">
        <v>4</v>
      </c>
    </row>
    <row r="45" spans="1:3">
      <c r="A45" s="1">
        <v>59</v>
      </c>
      <c r="B45" s="4">
        <v>4</v>
      </c>
    </row>
    <row r="46" spans="1:3">
      <c r="A46" s="1">
        <v>183</v>
      </c>
      <c r="B46" s="4">
        <v>4</v>
      </c>
      <c r="C46">
        <v>26</v>
      </c>
    </row>
    <row r="47" spans="1:3">
      <c r="A47" s="1">
        <v>84</v>
      </c>
      <c r="B47" s="5">
        <v>5</v>
      </c>
    </row>
    <row r="48" spans="1:3">
      <c r="A48" s="1">
        <v>104</v>
      </c>
      <c r="B48" s="5">
        <v>5</v>
      </c>
    </row>
    <row r="49" spans="1:2">
      <c r="A49" s="1">
        <v>107</v>
      </c>
      <c r="B49" s="5">
        <v>5</v>
      </c>
    </row>
    <row r="50" spans="1:2">
      <c r="A50" s="1">
        <v>86</v>
      </c>
      <c r="B50" s="5">
        <v>5</v>
      </c>
    </row>
    <row r="51" spans="1:2">
      <c r="A51" s="1">
        <v>62</v>
      </c>
      <c r="B51" s="5">
        <v>5</v>
      </c>
    </row>
    <row r="52" spans="1:2">
      <c r="A52" s="1">
        <v>84</v>
      </c>
      <c r="B52" s="5">
        <v>5</v>
      </c>
    </row>
    <row r="53" spans="1:2">
      <c r="A53" s="1">
        <v>77</v>
      </c>
      <c r="B53" s="5">
        <v>5</v>
      </c>
    </row>
    <row r="54" spans="1:2">
      <c r="A54" s="1">
        <v>137</v>
      </c>
      <c r="B54" s="5">
        <v>5</v>
      </c>
    </row>
    <row r="55" spans="1:2">
      <c r="A55" s="1">
        <v>62</v>
      </c>
      <c r="B55" s="5">
        <v>5</v>
      </c>
    </row>
    <row r="56" spans="1:2">
      <c r="A56" s="1">
        <v>61</v>
      </c>
      <c r="B56" s="5">
        <v>5</v>
      </c>
    </row>
    <row r="57" spans="1:2">
      <c r="A57" s="1">
        <v>70</v>
      </c>
      <c r="B57" s="5">
        <v>5</v>
      </c>
    </row>
    <row r="58" spans="1:2">
      <c r="A58" s="1">
        <v>70</v>
      </c>
      <c r="B58" s="5">
        <v>5</v>
      </c>
    </row>
    <row r="59" spans="1:2">
      <c r="A59" s="1">
        <v>137</v>
      </c>
      <c r="B59" s="5">
        <v>5</v>
      </c>
    </row>
    <row r="60" spans="1:2">
      <c r="A60" s="1">
        <v>67</v>
      </c>
      <c r="B60" s="5">
        <v>5</v>
      </c>
    </row>
    <row r="61" spans="1:2">
      <c r="A61" s="1">
        <v>260</v>
      </c>
      <c r="B61" s="5">
        <v>5</v>
      </c>
    </row>
    <row r="62" spans="1:2">
      <c r="A62" s="1">
        <v>80</v>
      </c>
      <c r="B62" s="5">
        <v>5</v>
      </c>
    </row>
    <row r="63" spans="1:2">
      <c r="A63" s="1">
        <v>71</v>
      </c>
      <c r="B63" s="5">
        <v>5</v>
      </c>
    </row>
    <row r="64" spans="1:2">
      <c r="A64" s="1">
        <v>59</v>
      </c>
      <c r="B64" s="5">
        <v>5</v>
      </c>
    </row>
    <row r="65" spans="1:3">
      <c r="A65" s="1">
        <v>72</v>
      </c>
      <c r="B65" s="5">
        <v>5</v>
      </c>
    </row>
    <row r="66" spans="1:3">
      <c r="A66" s="1">
        <v>69</v>
      </c>
      <c r="B66" s="5">
        <v>5</v>
      </c>
    </row>
    <row r="67" spans="1:3">
      <c r="A67" s="1">
        <v>100</v>
      </c>
      <c r="B67" s="5">
        <v>5</v>
      </c>
    </row>
    <row r="68" spans="1:3">
      <c r="A68" s="1">
        <v>118</v>
      </c>
      <c r="B68" s="5">
        <v>5</v>
      </c>
    </row>
    <row r="69" spans="1:3">
      <c r="A69" s="1">
        <v>62</v>
      </c>
      <c r="B69" s="5">
        <v>5</v>
      </c>
      <c r="C69">
        <f>69-46</f>
        <v>23</v>
      </c>
    </row>
    <row r="70" spans="1:3">
      <c r="A70" s="1">
        <v>72</v>
      </c>
      <c r="B70" s="6">
        <v>6</v>
      </c>
    </row>
    <row r="71" spans="1:3">
      <c r="A71" s="1">
        <v>65</v>
      </c>
      <c r="B71" s="6">
        <v>6</v>
      </c>
    </row>
    <row r="72" spans="1:3">
      <c r="A72" s="1">
        <v>145</v>
      </c>
      <c r="B72" s="6">
        <v>6</v>
      </c>
    </row>
    <row r="73" spans="1:3">
      <c r="A73" s="1">
        <v>205</v>
      </c>
      <c r="B73" s="6">
        <v>6</v>
      </c>
    </row>
    <row r="74" spans="1:3">
      <c r="A74" s="1">
        <v>131</v>
      </c>
      <c r="B74" s="6">
        <v>6</v>
      </c>
    </row>
    <row r="75" spans="1:3">
      <c r="A75" s="1">
        <v>65</v>
      </c>
      <c r="B75" s="6">
        <v>6</v>
      </c>
    </row>
    <row r="76" spans="1:3">
      <c r="A76" s="1">
        <v>107</v>
      </c>
      <c r="B76" s="6">
        <v>6</v>
      </c>
    </row>
    <row r="77" spans="1:3">
      <c r="A77" s="1">
        <v>99</v>
      </c>
      <c r="B77" s="6">
        <v>6</v>
      </c>
    </row>
    <row r="78" spans="1:3">
      <c r="A78" s="1">
        <v>59</v>
      </c>
      <c r="B78" s="6">
        <v>6</v>
      </c>
    </row>
    <row r="79" spans="1:3">
      <c r="A79" s="1">
        <v>86</v>
      </c>
      <c r="B79" s="6">
        <v>6</v>
      </c>
    </row>
    <row r="80" spans="1:3">
      <c r="A80" s="1">
        <v>60</v>
      </c>
      <c r="B80" s="6">
        <v>6</v>
      </c>
    </row>
    <row r="81" spans="1:3">
      <c r="A81" s="1">
        <v>61</v>
      </c>
      <c r="B81" s="6">
        <v>6</v>
      </c>
    </row>
    <row r="82" spans="1:3">
      <c r="A82" s="1">
        <v>61</v>
      </c>
      <c r="B82" s="6">
        <v>6</v>
      </c>
    </row>
    <row r="83" spans="1:3">
      <c r="A83" s="1">
        <v>213</v>
      </c>
      <c r="B83" s="6">
        <v>6</v>
      </c>
    </row>
    <row r="84" spans="1:3">
      <c r="A84" s="1">
        <v>110</v>
      </c>
      <c r="B84" s="6">
        <v>6</v>
      </c>
    </row>
    <row r="85" spans="1:3">
      <c r="A85" s="1">
        <v>62</v>
      </c>
      <c r="B85" s="6">
        <v>6</v>
      </c>
    </row>
    <row r="86" spans="1:3">
      <c r="A86" s="1">
        <v>160</v>
      </c>
      <c r="B86" s="6">
        <v>6</v>
      </c>
    </row>
    <row r="87" spans="1:3">
      <c r="A87" s="1">
        <v>122</v>
      </c>
      <c r="B87" s="6">
        <v>6</v>
      </c>
    </row>
    <row r="88" spans="1:3">
      <c r="A88" s="1">
        <v>119</v>
      </c>
      <c r="B88" s="6">
        <v>6</v>
      </c>
    </row>
    <row r="89" spans="1:3">
      <c r="A89" s="1">
        <v>123</v>
      </c>
      <c r="B89" s="6">
        <v>6</v>
      </c>
    </row>
    <row r="90" spans="1:3">
      <c r="A90" s="1">
        <v>92</v>
      </c>
      <c r="B90" s="6">
        <v>6</v>
      </c>
    </row>
    <row r="91" spans="1:3">
      <c r="A91" s="1">
        <v>61</v>
      </c>
      <c r="B91" s="6">
        <v>6</v>
      </c>
    </row>
    <row r="92" spans="1:3">
      <c r="A92" s="1">
        <v>66</v>
      </c>
      <c r="B92" s="6">
        <v>6</v>
      </c>
    </row>
    <row r="93" spans="1:3">
      <c r="A93" s="1">
        <v>62</v>
      </c>
      <c r="B93" s="6">
        <v>6</v>
      </c>
    </row>
    <row r="94" spans="1:3">
      <c r="A94" s="1">
        <v>107</v>
      </c>
      <c r="B94" s="6">
        <v>6</v>
      </c>
      <c r="C94">
        <f>94-69</f>
        <v>25</v>
      </c>
    </row>
    <row r="95" spans="1:3">
      <c r="A95" s="1">
        <v>104</v>
      </c>
      <c r="B95" s="4">
        <v>7</v>
      </c>
    </row>
    <row r="96" spans="1:3">
      <c r="A96" s="1">
        <v>107</v>
      </c>
      <c r="B96" s="4">
        <v>7</v>
      </c>
    </row>
    <row r="97" spans="1:2">
      <c r="A97" s="1">
        <v>88</v>
      </c>
      <c r="B97" s="4">
        <v>7</v>
      </c>
    </row>
    <row r="98" spans="1:2">
      <c r="A98" s="1">
        <v>126</v>
      </c>
      <c r="B98" s="4">
        <v>7</v>
      </c>
    </row>
    <row r="99" spans="1:2">
      <c r="A99" s="1">
        <v>77</v>
      </c>
      <c r="B99" s="4">
        <v>7</v>
      </c>
    </row>
    <row r="100" spans="1:2">
      <c r="A100" s="1">
        <v>65</v>
      </c>
      <c r="B100" s="4">
        <v>7</v>
      </c>
    </row>
    <row r="101" spans="1:2">
      <c r="A101" s="1">
        <v>83</v>
      </c>
      <c r="B101" s="4">
        <v>7</v>
      </c>
    </row>
    <row r="102" spans="1:2">
      <c r="A102" s="1">
        <v>80</v>
      </c>
      <c r="B102" s="4">
        <v>7</v>
      </c>
    </row>
    <row r="103" spans="1:2">
      <c r="A103" s="1">
        <v>62</v>
      </c>
      <c r="B103" s="4">
        <v>7</v>
      </c>
    </row>
    <row r="104" spans="1:2">
      <c r="A104" s="1">
        <v>94</v>
      </c>
      <c r="B104" s="4">
        <v>7</v>
      </c>
    </row>
    <row r="105" spans="1:2">
      <c r="A105" s="1">
        <v>61</v>
      </c>
      <c r="B105" s="4">
        <v>7</v>
      </c>
    </row>
    <row r="106" spans="1:2">
      <c r="A106" s="1">
        <v>61</v>
      </c>
      <c r="B106" s="4">
        <v>7</v>
      </c>
    </row>
    <row r="107" spans="1:2">
      <c r="A107" s="1">
        <v>65</v>
      </c>
      <c r="B107" s="4">
        <v>7</v>
      </c>
    </row>
    <row r="108" spans="1:2">
      <c r="A108" s="1">
        <v>184</v>
      </c>
      <c r="B108" s="4">
        <v>7</v>
      </c>
    </row>
    <row r="109" spans="1:2">
      <c r="A109" s="1">
        <v>65</v>
      </c>
      <c r="B109" s="4">
        <v>7</v>
      </c>
    </row>
    <row r="110" spans="1:2">
      <c r="A110" s="1">
        <v>78</v>
      </c>
      <c r="B110" s="4">
        <v>7</v>
      </c>
    </row>
    <row r="111" spans="1:2">
      <c r="A111" s="1">
        <v>152</v>
      </c>
      <c r="B111" s="4">
        <v>7</v>
      </c>
    </row>
    <row r="112" spans="1:2">
      <c r="A112" s="1">
        <v>124</v>
      </c>
      <c r="B112" s="4">
        <v>7</v>
      </c>
    </row>
    <row r="113" spans="1:3">
      <c r="A113" s="1">
        <v>62</v>
      </c>
      <c r="B113" s="4">
        <v>7</v>
      </c>
    </row>
    <row r="114" spans="1:3">
      <c r="A114" s="1">
        <v>112</v>
      </c>
      <c r="B114" s="4">
        <v>7</v>
      </c>
    </row>
    <row r="115" spans="1:3">
      <c r="A115" s="1">
        <v>24</v>
      </c>
      <c r="B115" s="4">
        <v>7</v>
      </c>
      <c r="C115">
        <f>115-94</f>
        <v>21</v>
      </c>
    </row>
    <row r="116" spans="1:3">
      <c r="A116" s="1">
        <v>12</v>
      </c>
      <c r="B116" s="7">
        <v>8</v>
      </c>
    </row>
    <row r="117" spans="1:3">
      <c r="A117" s="1">
        <v>14</v>
      </c>
      <c r="B117" s="7">
        <v>8</v>
      </c>
    </row>
    <row r="118" spans="1:3">
      <c r="A118" s="1">
        <v>20</v>
      </c>
      <c r="B118" s="7">
        <v>8</v>
      </c>
    </row>
    <row r="119" spans="1:3">
      <c r="A119" s="1">
        <v>9</v>
      </c>
      <c r="B119" s="7">
        <v>8</v>
      </c>
    </row>
    <row r="120" spans="1:3">
      <c r="A120" s="1">
        <v>39</v>
      </c>
      <c r="B120" s="7">
        <v>8</v>
      </c>
    </row>
    <row r="121" spans="1:3">
      <c r="A121" s="1">
        <v>20</v>
      </c>
      <c r="B121" s="7">
        <v>8</v>
      </c>
    </row>
    <row r="122" spans="1:3">
      <c r="A122" s="1">
        <v>24</v>
      </c>
      <c r="B122" s="7">
        <v>8</v>
      </c>
    </row>
    <row r="123" spans="1:3">
      <c r="A123" s="1">
        <v>8</v>
      </c>
      <c r="B123" s="7">
        <v>8</v>
      </c>
    </row>
    <row r="124" spans="1:3">
      <c r="A124" s="1">
        <v>11</v>
      </c>
      <c r="B124" s="7">
        <v>8</v>
      </c>
    </row>
    <row r="125" spans="1:3">
      <c r="A125" s="1">
        <v>11</v>
      </c>
      <c r="B125" s="7">
        <v>8</v>
      </c>
    </row>
    <row r="126" spans="1:3">
      <c r="A126" s="1">
        <v>14</v>
      </c>
      <c r="B126" s="7">
        <v>8</v>
      </c>
    </row>
    <row r="127" spans="1:3">
      <c r="A127" s="1">
        <v>9</v>
      </c>
      <c r="B127" s="7">
        <v>8</v>
      </c>
    </row>
    <row r="128" spans="1:3">
      <c r="A128" s="1">
        <v>24</v>
      </c>
      <c r="B128" s="7">
        <v>8</v>
      </c>
    </row>
    <row r="129" spans="1:3">
      <c r="A129" s="1">
        <v>8</v>
      </c>
      <c r="B129" s="7">
        <v>8</v>
      </c>
    </row>
    <row r="130" spans="1:3">
      <c r="A130" s="1">
        <v>12</v>
      </c>
      <c r="B130" s="7">
        <v>8</v>
      </c>
      <c r="C130">
        <f>130-115</f>
        <v>15</v>
      </c>
    </row>
    <row r="131" spans="1:3">
      <c r="A131" s="1">
        <v>22</v>
      </c>
      <c r="B131" s="8">
        <v>9</v>
      </c>
    </row>
    <row r="132" spans="1:3">
      <c r="A132" s="1">
        <v>5</v>
      </c>
      <c r="B132" s="8">
        <v>9</v>
      </c>
    </row>
    <row r="133" spans="1:3">
      <c r="A133" s="1">
        <v>6</v>
      </c>
      <c r="B133" s="8">
        <v>9</v>
      </c>
    </row>
    <row r="134" spans="1:3">
      <c r="A134" s="1">
        <v>15</v>
      </c>
      <c r="B134" s="8">
        <v>9</v>
      </c>
    </row>
    <row r="135" spans="1:3">
      <c r="A135" s="1">
        <v>3</v>
      </c>
      <c r="B135" s="8">
        <v>9</v>
      </c>
    </row>
    <row r="136" spans="1:3">
      <c r="A136" s="1">
        <v>13</v>
      </c>
      <c r="B136" s="8">
        <v>9</v>
      </c>
    </row>
    <row r="137" spans="1:3">
      <c r="A137" s="1">
        <v>6</v>
      </c>
      <c r="B137" s="8">
        <v>9</v>
      </c>
    </row>
    <row r="138" spans="1:3">
      <c r="A138" s="1">
        <v>14</v>
      </c>
      <c r="B138" s="8">
        <v>9</v>
      </c>
    </row>
    <row r="139" spans="1:3">
      <c r="A139" s="1">
        <v>38</v>
      </c>
      <c r="B139" s="8">
        <v>9</v>
      </c>
    </row>
    <row r="140" spans="1:3">
      <c r="A140" s="1">
        <v>31</v>
      </c>
      <c r="B140" s="8">
        <v>9</v>
      </c>
    </row>
    <row r="141" spans="1:3">
      <c r="A141" s="1">
        <v>22</v>
      </c>
      <c r="B141" s="8">
        <v>9</v>
      </c>
    </row>
    <row r="142" spans="1:3">
      <c r="A142" s="1">
        <v>58</v>
      </c>
      <c r="B142" s="8">
        <v>9</v>
      </c>
    </row>
    <row r="143" spans="1:3">
      <c r="A143" s="1">
        <v>4</v>
      </c>
      <c r="B143" s="8">
        <v>9</v>
      </c>
    </row>
    <row r="144" spans="1:3">
      <c r="A144" s="1">
        <v>10</v>
      </c>
      <c r="B144" s="8">
        <v>9</v>
      </c>
    </row>
    <row r="145" spans="1:2">
      <c r="A145" s="1">
        <v>35</v>
      </c>
      <c r="B145" s="8">
        <v>9</v>
      </c>
    </row>
    <row r="146" spans="1:2">
      <c r="A146" s="1">
        <v>46</v>
      </c>
      <c r="B146" s="8">
        <v>9</v>
      </c>
    </row>
    <row r="147" spans="1:2">
      <c r="A147" s="1">
        <v>26</v>
      </c>
      <c r="B147" s="8">
        <v>9</v>
      </c>
    </row>
    <row r="148" spans="1:2">
      <c r="A148" s="1">
        <v>29</v>
      </c>
      <c r="B148" s="8">
        <v>9</v>
      </c>
    </row>
    <row r="149" spans="1:2">
      <c r="A149" s="1">
        <v>33</v>
      </c>
      <c r="B149" s="8">
        <v>9</v>
      </c>
    </row>
    <row r="150" spans="1:2">
      <c r="A150" s="1">
        <v>10</v>
      </c>
      <c r="B150" s="8">
        <v>9</v>
      </c>
    </row>
    <row r="151" spans="1:2">
      <c r="A151" s="1">
        <v>15</v>
      </c>
      <c r="B151" s="8">
        <v>9</v>
      </c>
    </row>
    <row r="152" spans="1:2">
      <c r="A152" s="1">
        <v>23</v>
      </c>
      <c r="B152" s="8">
        <v>9</v>
      </c>
    </row>
    <row r="153" spans="1:2">
      <c r="A153" s="1">
        <v>25</v>
      </c>
      <c r="B153" s="8">
        <v>9</v>
      </c>
    </row>
    <row r="154" spans="1:2">
      <c r="A154" s="1">
        <v>4</v>
      </c>
      <c r="B154" s="8">
        <v>9</v>
      </c>
    </row>
    <row r="155" spans="1:2">
      <c r="A155" s="1">
        <v>33</v>
      </c>
      <c r="B155" s="8">
        <v>9</v>
      </c>
    </row>
    <row r="156" spans="1:2">
      <c r="A156" s="1">
        <v>9</v>
      </c>
      <c r="B156" s="8">
        <v>9</v>
      </c>
    </row>
    <row r="157" spans="1:2">
      <c r="A157" s="1">
        <v>7</v>
      </c>
      <c r="B157" s="8">
        <v>9</v>
      </c>
    </row>
    <row r="158" spans="1:2">
      <c r="A158" s="1">
        <v>3</v>
      </c>
      <c r="B158" s="8">
        <v>9</v>
      </c>
    </row>
    <row r="159" spans="1:2">
      <c r="A159" s="1">
        <v>6</v>
      </c>
      <c r="B159" s="8">
        <v>9</v>
      </c>
    </row>
    <row r="160" spans="1:2">
      <c r="A160" s="1">
        <v>14</v>
      </c>
      <c r="B160" s="8">
        <v>9</v>
      </c>
    </row>
    <row r="161" spans="1:3">
      <c r="A161" s="1">
        <v>12</v>
      </c>
      <c r="B161" s="8">
        <v>9</v>
      </c>
    </row>
    <row r="162" spans="1:3">
      <c r="A162" s="1">
        <v>6</v>
      </c>
      <c r="B162" s="8">
        <v>9</v>
      </c>
    </row>
    <row r="163" spans="1:3">
      <c r="A163" s="1">
        <v>8</v>
      </c>
      <c r="B163" s="8">
        <v>9</v>
      </c>
      <c r="C163">
        <f>163-130</f>
        <v>33</v>
      </c>
    </row>
    <row r="164" spans="1:3">
      <c r="A164" s="1">
        <v>19</v>
      </c>
      <c r="B164" s="9">
        <v>10</v>
      </c>
    </row>
    <row r="165" spans="1:3">
      <c r="A165" s="1">
        <v>9</v>
      </c>
      <c r="B165" s="9">
        <v>10</v>
      </c>
    </row>
    <row r="166" spans="1:3">
      <c r="A166" s="1">
        <v>13</v>
      </c>
      <c r="B166" s="9">
        <v>10</v>
      </c>
    </row>
    <row r="167" spans="1:3">
      <c r="A167" s="1">
        <v>14</v>
      </c>
      <c r="B167" s="9">
        <v>10</v>
      </c>
    </row>
    <row r="168" spans="1:3">
      <c r="A168" s="1">
        <v>4</v>
      </c>
      <c r="B168" s="9">
        <v>10</v>
      </c>
    </row>
    <row r="169" spans="1:3">
      <c r="A169" s="1">
        <v>3</v>
      </c>
      <c r="B169" s="9">
        <v>10</v>
      </c>
    </row>
    <row r="170" spans="1:3">
      <c r="A170" s="1">
        <v>11</v>
      </c>
      <c r="B170" s="9">
        <v>10</v>
      </c>
    </row>
    <row r="171" spans="1:3">
      <c r="A171" s="1">
        <v>3</v>
      </c>
      <c r="B171" s="9">
        <v>10</v>
      </c>
    </row>
    <row r="172" spans="1:3">
      <c r="A172" s="1">
        <v>3</v>
      </c>
      <c r="B172" s="9">
        <v>10</v>
      </c>
    </row>
    <row r="173" spans="1:3">
      <c r="A173" s="1">
        <v>12</v>
      </c>
      <c r="B173" s="9">
        <v>10</v>
      </c>
    </row>
    <row r="174" spans="1:3">
      <c r="A174" s="1">
        <v>11</v>
      </c>
      <c r="B174" s="9">
        <v>10</v>
      </c>
    </row>
    <row r="175" spans="1:3">
      <c r="A175" s="1">
        <v>7</v>
      </c>
      <c r="B175" s="9">
        <v>10</v>
      </c>
    </row>
    <row r="176" spans="1:3">
      <c r="A176" s="1">
        <v>20</v>
      </c>
      <c r="B176" s="9">
        <v>10</v>
      </c>
    </row>
    <row r="177" spans="1:3">
      <c r="A177" s="1">
        <v>4</v>
      </c>
      <c r="B177" s="9">
        <v>10</v>
      </c>
    </row>
    <row r="178" spans="1:3">
      <c r="A178" s="1">
        <v>6</v>
      </c>
      <c r="B178" s="9">
        <v>10</v>
      </c>
    </row>
    <row r="179" spans="1:3">
      <c r="A179" s="1">
        <v>16</v>
      </c>
      <c r="B179" s="9">
        <v>10</v>
      </c>
    </row>
    <row r="180" spans="1:3">
      <c r="A180" s="1">
        <v>12</v>
      </c>
      <c r="B180" s="9">
        <v>10</v>
      </c>
    </row>
    <row r="181" spans="1:3">
      <c r="A181" s="1">
        <v>11</v>
      </c>
      <c r="B181" s="9">
        <v>10</v>
      </c>
    </row>
    <row r="182" spans="1:3">
      <c r="A182" s="1">
        <v>15</v>
      </c>
      <c r="B182" s="9">
        <v>10</v>
      </c>
    </row>
    <row r="183" spans="1:3">
      <c r="A183" s="1">
        <v>10</v>
      </c>
      <c r="B183" s="9">
        <v>10</v>
      </c>
      <c r="C183">
        <f>183-163</f>
        <v>20</v>
      </c>
    </row>
    <row r="184" spans="1:3">
      <c r="A184" s="1">
        <v>34</v>
      </c>
      <c r="B184" s="10">
        <v>11</v>
      </c>
    </row>
    <row r="185" spans="1:3">
      <c r="A185" s="1">
        <v>22</v>
      </c>
      <c r="B185" s="10">
        <v>11</v>
      </c>
    </row>
    <row r="186" spans="1:3">
      <c r="A186" s="1">
        <v>15</v>
      </c>
      <c r="B186" s="10">
        <v>11</v>
      </c>
    </row>
    <row r="187" spans="1:3">
      <c r="A187" s="1">
        <v>6</v>
      </c>
      <c r="B187" s="10">
        <v>11</v>
      </c>
    </row>
    <row r="188" spans="1:3">
      <c r="A188" s="1">
        <v>10</v>
      </c>
      <c r="B188" s="10">
        <v>11</v>
      </c>
    </row>
    <row r="189" spans="1:3">
      <c r="A189" s="1">
        <v>11</v>
      </c>
      <c r="B189" s="10">
        <v>11</v>
      </c>
    </row>
    <row r="190" spans="1:3">
      <c r="A190" s="1">
        <v>11</v>
      </c>
      <c r="B190" s="10">
        <v>11</v>
      </c>
    </row>
    <row r="191" spans="1:3">
      <c r="A191" s="1">
        <v>12</v>
      </c>
      <c r="B191" s="10">
        <v>11</v>
      </c>
    </row>
    <row r="192" spans="1:3">
      <c r="A192" s="1">
        <v>8</v>
      </c>
      <c r="B192" s="10">
        <v>11</v>
      </c>
    </row>
    <row r="193" spans="1:3">
      <c r="A193" s="1">
        <v>10</v>
      </c>
      <c r="B193" s="10">
        <v>11</v>
      </c>
    </row>
    <row r="194" spans="1:3">
      <c r="A194" s="1">
        <v>12</v>
      </c>
      <c r="B194" s="10">
        <v>11</v>
      </c>
    </row>
    <row r="195" spans="1:3">
      <c r="A195" s="1">
        <v>7</v>
      </c>
      <c r="B195" s="10">
        <v>11</v>
      </c>
    </row>
    <row r="196" spans="1:3">
      <c r="A196" s="1">
        <v>4</v>
      </c>
      <c r="B196" s="10">
        <v>11</v>
      </c>
    </row>
    <row r="197" spans="1:3">
      <c r="A197" s="1">
        <v>4</v>
      </c>
      <c r="B197" s="10">
        <v>11</v>
      </c>
    </row>
    <row r="198" spans="1:3">
      <c r="A198" s="1">
        <v>5</v>
      </c>
      <c r="B198" s="10">
        <v>11</v>
      </c>
    </row>
    <row r="199" spans="1:3">
      <c r="A199" s="1">
        <v>4</v>
      </c>
      <c r="B199" s="10">
        <v>11</v>
      </c>
    </row>
    <row r="200" spans="1:3">
      <c r="A200" s="1">
        <v>5</v>
      </c>
      <c r="B200" s="10">
        <v>11</v>
      </c>
    </row>
    <row r="201" spans="1:3">
      <c r="A201" s="1">
        <v>6</v>
      </c>
      <c r="B201" s="10">
        <v>11</v>
      </c>
    </row>
    <row r="202" spans="1:3">
      <c r="A202" s="1">
        <v>23</v>
      </c>
      <c r="B202" s="10">
        <v>11</v>
      </c>
    </row>
    <row r="203" spans="1:3">
      <c r="A203" s="1">
        <v>24</v>
      </c>
      <c r="B203" s="10">
        <v>11</v>
      </c>
    </row>
    <row r="204" spans="1:3">
      <c r="A204" s="1">
        <v>3</v>
      </c>
      <c r="B204" s="10">
        <v>11</v>
      </c>
      <c r="C204">
        <f>204-183</f>
        <v>21</v>
      </c>
    </row>
    <row r="205" spans="1:3">
      <c r="A205" s="1">
        <v>18</v>
      </c>
      <c r="B205" s="11">
        <v>12</v>
      </c>
    </row>
    <row r="206" spans="1:3">
      <c r="A206" s="1">
        <v>3</v>
      </c>
      <c r="B206" s="11">
        <v>12</v>
      </c>
    </row>
    <row r="207" spans="1:3">
      <c r="A207" s="1">
        <v>17</v>
      </c>
      <c r="B207" s="11">
        <v>12</v>
      </c>
    </row>
    <row r="208" spans="1:3">
      <c r="A208" s="1">
        <v>6</v>
      </c>
      <c r="B208" s="11">
        <v>12</v>
      </c>
    </row>
    <row r="209" spans="1:3">
      <c r="A209" s="1">
        <v>18</v>
      </c>
      <c r="B209" s="11">
        <v>12</v>
      </c>
    </row>
    <row r="210" spans="1:3">
      <c r="A210" s="1">
        <v>11</v>
      </c>
      <c r="B210" s="11">
        <v>12</v>
      </c>
    </row>
    <row r="211" spans="1:3">
      <c r="A211" s="1">
        <v>16</v>
      </c>
      <c r="B211" s="11">
        <v>12</v>
      </c>
    </row>
    <row r="212" spans="1:3">
      <c r="A212" s="1">
        <v>10</v>
      </c>
      <c r="B212" s="11">
        <v>12</v>
      </c>
    </row>
    <row r="213" spans="1:3">
      <c r="A213" s="1">
        <v>5</v>
      </c>
      <c r="B213" s="11">
        <v>12</v>
      </c>
    </row>
    <row r="214" spans="1:3">
      <c r="A214" s="1">
        <v>5</v>
      </c>
      <c r="B214" s="11">
        <v>12</v>
      </c>
    </row>
    <row r="215" spans="1:3">
      <c r="A215" s="1">
        <v>9</v>
      </c>
      <c r="B215" s="11">
        <v>12</v>
      </c>
    </row>
    <row r="216" spans="1:3">
      <c r="A216" s="1">
        <v>11</v>
      </c>
      <c r="B216" s="11">
        <v>12</v>
      </c>
    </row>
    <row r="217" spans="1:3">
      <c r="A217" s="1">
        <v>12</v>
      </c>
      <c r="B217" s="11">
        <v>12</v>
      </c>
    </row>
    <row r="218" spans="1:3">
      <c r="A218" s="1">
        <v>10</v>
      </c>
      <c r="B218" s="11">
        <v>12</v>
      </c>
    </row>
    <row r="219" spans="1:3">
      <c r="A219" s="1">
        <v>14</v>
      </c>
      <c r="B219" s="11">
        <v>12</v>
      </c>
    </row>
    <row r="220" spans="1:3">
      <c r="A220" s="1">
        <v>67</v>
      </c>
      <c r="B220" s="11">
        <v>12</v>
      </c>
    </row>
    <row r="221" spans="1:3">
      <c r="A221" s="1">
        <v>4</v>
      </c>
      <c r="B221" s="11">
        <v>12</v>
      </c>
    </row>
    <row r="222" spans="1:3">
      <c r="A222" s="1">
        <v>137</v>
      </c>
      <c r="B222" s="11">
        <v>12</v>
      </c>
    </row>
    <row r="223" spans="1:3">
      <c r="A223" s="1">
        <v>52</v>
      </c>
      <c r="B223" s="11">
        <v>12</v>
      </c>
    </row>
    <row r="224" spans="1:3">
      <c r="A224" s="1">
        <v>24</v>
      </c>
      <c r="B224" s="11">
        <v>12</v>
      </c>
      <c r="C224">
        <f>224-204</f>
        <v>20</v>
      </c>
    </row>
    <row r="225" spans="1:3">
      <c r="A225" s="1">
        <v>30</v>
      </c>
      <c r="B225" s="12">
        <v>13</v>
      </c>
    </row>
    <row r="226" spans="1:3">
      <c r="A226" s="1">
        <v>43</v>
      </c>
      <c r="B226" s="12">
        <v>13</v>
      </c>
    </row>
    <row r="227" spans="1:3">
      <c r="A227" s="1">
        <v>65</v>
      </c>
      <c r="B227" s="12">
        <v>13</v>
      </c>
    </row>
    <row r="228" spans="1:3">
      <c r="A228" s="1">
        <v>14</v>
      </c>
      <c r="B228" s="12">
        <v>13</v>
      </c>
    </row>
    <row r="229" spans="1:3">
      <c r="A229" s="1">
        <v>205</v>
      </c>
      <c r="B229" s="12">
        <v>13</v>
      </c>
    </row>
    <row r="230" spans="1:3">
      <c r="A230" s="1">
        <v>85</v>
      </c>
      <c r="B230" s="12">
        <v>13</v>
      </c>
    </row>
    <row r="231" spans="1:3">
      <c r="A231" s="1">
        <v>9</v>
      </c>
      <c r="B231" s="12">
        <v>13</v>
      </c>
    </row>
    <row r="232" spans="1:3">
      <c r="A232" s="1">
        <v>9</v>
      </c>
      <c r="B232" s="12">
        <v>13</v>
      </c>
    </row>
    <row r="233" spans="1:3">
      <c r="A233" s="1">
        <v>11</v>
      </c>
      <c r="B233" s="12">
        <v>13</v>
      </c>
    </row>
    <row r="234" spans="1:3">
      <c r="A234" s="1">
        <v>31</v>
      </c>
      <c r="B234" s="12">
        <v>13</v>
      </c>
    </row>
    <row r="235" spans="1:3">
      <c r="A235" s="1">
        <v>20</v>
      </c>
      <c r="B235" s="12">
        <v>13</v>
      </c>
    </row>
    <row r="236" spans="1:3">
      <c r="A236" s="1">
        <v>10</v>
      </c>
      <c r="B236" s="12">
        <v>13</v>
      </c>
      <c r="C236">
        <f>236-224</f>
        <v>12</v>
      </c>
    </row>
    <row r="237" spans="1:3">
      <c r="A237" s="1">
        <v>4</v>
      </c>
      <c r="B237" s="3">
        <v>14</v>
      </c>
    </row>
    <row r="238" spans="1:3">
      <c r="A238" s="1">
        <v>39</v>
      </c>
      <c r="B238" s="3">
        <v>14</v>
      </c>
    </row>
    <row r="239" spans="1:3">
      <c r="A239" s="1">
        <v>10</v>
      </c>
      <c r="B239" s="3">
        <v>14</v>
      </c>
    </row>
    <row r="240" spans="1:3">
      <c r="A240" s="1">
        <v>19</v>
      </c>
      <c r="B240" s="3">
        <v>14</v>
      </c>
    </row>
    <row r="241" spans="1:3">
      <c r="A241" s="1">
        <v>28</v>
      </c>
      <c r="B241" s="3">
        <v>14</v>
      </c>
    </row>
    <row r="242" spans="1:3">
      <c r="A242" s="1">
        <v>28</v>
      </c>
      <c r="B242" s="3">
        <v>14</v>
      </c>
    </row>
    <row r="243" spans="1:3">
      <c r="A243" s="1">
        <v>15</v>
      </c>
      <c r="B243" s="3">
        <v>14</v>
      </c>
    </row>
    <row r="244" spans="1:3">
      <c r="A244" s="1">
        <v>21</v>
      </c>
      <c r="B244" s="3">
        <v>14</v>
      </c>
    </row>
    <row r="245" spans="1:3">
      <c r="A245" s="1">
        <v>165</v>
      </c>
      <c r="B245" s="3">
        <v>14</v>
      </c>
    </row>
    <row r="246" spans="1:3">
      <c r="A246" s="1">
        <v>8</v>
      </c>
      <c r="B246" s="3">
        <v>14</v>
      </c>
    </row>
    <row r="247" spans="1:3">
      <c r="A247" s="1">
        <v>13</v>
      </c>
      <c r="B247" s="3">
        <v>14</v>
      </c>
    </row>
    <row r="248" spans="1:3">
      <c r="A248" s="1">
        <v>53</v>
      </c>
      <c r="B248" s="3">
        <v>14</v>
      </c>
    </row>
    <row r="249" spans="1:3">
      <c r="A249" s="1">
        <v>38</v>
      </c>
      <c r="B249" s="3">
        <v>14</v>
      </c>
    </row>
    <row r="250" spans="1:3">
      <c r="A250" s="1">
        <v>67</v>
      </c>
      <c r="B250" s="3">
        <v>14</v>
      </c>
      <c r="C250">
        <f>250-236</f>
        <v>14</v>
      </c>
    </row>
    <row r="251" spans="1:3">
      <c r="A251" s="1">
        <v>12</v>
      </c>
      <c r="B251" s="4">
        <v>15</v>
      </c>
    </row>
    <row r="252" spans="1:3">
      <c r="A252" s="1">
        <v>24</v>
      </c>
      <c r="B252" s="4">
        <v>15</v>
      </c>
    </row>
    <row r="253" spans="1:3">
      <c r="A253" s="1">
        <v>48</v>
      </c>
      <c r="B253" s="4">
        <v>15</v>
      </c>
    </row>
    <row r="254" spans="1:3">
      <c r="A254" s="1">
        <v>12</v>
      </c>
      <c r="B254" s="4">
        <v>15</v>
      </c>
    </row>
    <row r="255" spans="1:3">
      <c r="A255" s="1">
        <v>15</v>
      </c>
      <c r="B255" s="4">
        <v>15</v>
      </c>
    </row>
    <row r="256" spans="1:3">
      <c r="A256" s="1">
        <v>13</v>
      </c>
      <c r="B256" s="4">
        <v>15</v>
      </c>
    </row>
    <row r="257" spans="1:4">
      <c r="A257" s="1">
        <v>18</v>
      </c>
      <c r="B257" s="4">
        <v>15</v>
      </c>
    </row>
    <row r="258" spans="1:4">
      <c r="A258" s="1">
        <v>25</v>
      </c>
      <c r="B258" s="4">
        <v>15</v>
      </c>
    </row>
    <row r="259" spans="1:4">
      <c r="A259" s="1">
        <v>10</v>
      </c>
      <c r="B259" s="4">
        <v>15</v>
      </c>
    </row>
    <row r="260" spans="1:4">
      <c r="A260" s="1">
        <v>23</v>
      </c>
      <c r="B260" s="4">
        <v>15</v>
      </c>
    </row>
    <row r="261" spans="1:4">
      <c r="A261" s="1">
        <v>71</v>
      </c>
      <c r="B261" s="4">
        <v>15</v>
      </c>
    </row>
    <row r="262" spans="1:4">
      <c r="A262" s="1">
        <v>105</v>
      </c>
      <c r="B262" s="4">
        <v>15</v>
      </c>
    </row>
    <row r="263" spans="1:4">
      <c r="A263" s="1">
        <v>162</v>
      </c>
      <c r="B263" s="4">
        <v>15</v>
      </c>
    </row>
    <row r="264" spans="1:4">
      <c r="A264" s="1">
        <v>11</v>
      </c>
      <c r="B264" s="4">
        <v>15</v>
      </c>
    </row>
    <row r="265" spans="1:4">
      <c r="A265" s="1">
        <v>15</v>
      </c>
      <c r="B265" s="4">
        <v>15</v>
      </c>
    </row>
    <row r="266" spans="1:4">
      <c r="A266" s="1">
        <v>9</v>
      </c>
      <c r="B266" s="4">
        <v>15</v>
      </c>
    </row>
    <row r="267" spans="1:4">
      <c r="A267" s="1">
        <v>6</v>
      </c>
      <c r="B267" s="4">
        <v>15</v>
      </c>
    </row>
    <row r="268" spans="1:4">
      <c r="A268" s="1">
        <v>22</v>
      </c>
      <c r="B268" s="4">
        <v>15</v>
      </c>
    </row>
    <row r="269" spans="1:4">
      <c r="A269" s="1">
        <v>33</v>
      </c>
      <c r="B269" s="4">
        <v>15</v>
      </c>
    </row>
    <row r="270" spans="1:4">
      <c r="A270" s="1">
        <v>8</v>
      </c>
      <c r="B270" s="4">
        <v>15</v>
      </c>
    </row>
    <row r="271" spans="1:4">
      <c r="A271" s="1">
        <v>9</v>
      </c>
      <c r="B271" s="4">
        <v>15</v>
      </c>
      <c r="C271">
        <f>271-250</f>
        <v>21</v>
      </c>
      <c r="D271">
        <f>SUM(B1:B271)</f>
        <v>2331</v>
      </c>
    </row>
    <row r="272" spans="1:4">
      <c r="A272" s="1">
        <v>48</v>
      </c>
      <c r="B272" s="5">
        <v>16</v>
      </c>
    </row>
    <row r="273" spans="1:3">
      <c r="A273" s="1">
        <v>5</v>
      </c>
      <c r="B273" s="5">
        <v>16</v>
      </c>
    </row>
    <row r="274" spans="1:3">
      <c r="A274" s="1">
        <v>38</v>
      </c>
      <c r="B274" s="5">
        <v>16</v>
      </c>
    </row>
    <row r="275" spans="1:3">
      <c r="A275" s="1">
        <v>12</v>
      </c>
      <c r="B275" s="5">
        <v>16</v>
      </c>
    </row>
    <row r="276" spans="1:3">
      <c r="A276" s="1">
        <v>50</v>
      </c>
      <c r="B276" s="5">
        <v>16</v>
      </c>
    </row>
    <row r="277" spans="1:3">
      <c r="A277" s="1">
        <v>18</v>
      </c>
      <c r="B277" s="5">
        <v>16</v>
      </c>
      <c r="C277">
        <f>277-271</f>
        <v>6</v>
      </c>
    </row>
    <row r="278" spans="1:3">
      <c r="A278" s="1">
        <v>7</v>
      </c>
      <c r="B278" s="7">
        <v>17</v>
      </c>
    </row>
    <row r="279" spans="1:3">
      <c r="A279" s="1">
        <v>29</v>
      </c>
      <c r="B279" s="7">
        <v>17</v>
      </c>
    </row>
    <row r="280" spans="1:3">
      <c r="A280" s="1">
        <v>34</v>
      </c>
      <c r="B280" s="7">
        <v>17</v>
      </c>
    </row>
    <row r="281" spans="1:3">
      <c r="A281" s="1">
        <v>79</v>
      </c>
      <c r="B281" s="7">
        <v>17</v>
      </c>
    </row>
    <row r="282" spans="1:3">
      <c r="A282" s="1">
        <v>8</v>
      </c>
      <c r="B282" s="7">
        <v>17</v>
      </c>
    </row>
    <row r="283" spans="1:3">
      <c r="A283" s="1">
        <v>5</v>
      </c>
      <c r="B283" s="7">
        <v>17</v>
      </c>
    </row>
    <row r="284" spans="1:3">
      <c r="A284" s="1">
        <v>4</v>
      </c>
      <c r="B284" s="7">
        <v>17</v>
      </c>
    </row>
    <row r="285" spans="1:3">
      <c r="A285" s="1">
        <v>7</v>
      </c>
      <c r="B285" s="7">
        <v>17</v>
      </c>
      <c r="C285">
        <f>285-277</f>
        <v>8</v>
      </c>
    </row>
    <row r="286" spans="1:3">
      <c r="A286" s="1">
        <v>38</v>
      </c>
      <c r="B286" s="8">
        <v>18</v>
      </c>
    </row>
    <row r="287" spans="1:3">
      <c r="A287" s="1">
        <v>16</v>
      </c>
      <c r="B287" s="8">
        <v>18</v>
      </c>
    </row>
    <row r="288" spans="1:3">
      <c r="A288" s="1">
        <v>21</v>
      </c>
      <c r="B288" s="8">
        <v>18</v>
      </c>
    </row>
    <row r="289" spans="1:3">
      <c r="A289" s="1">
        <v>22</v>
      </c>
      <c r="B289" s="8">
        <v>18</v>
      </c>
    </row>
    <row r="290" spans="1:3">
      <c r="A290" s="1">
        <v>18</v>
      </c>
      <c r="B290" s="8">
        <v>18</v>
      </c>
    </row>
    <row r="291" spans="1:3">
      <c r="A291" s="1">
        <v>3</v>
      </c>
      <c r="B291" s="8">
        <v>18</v>
      </c>
    </row>
    <row r="292" spans="1:3">
      <c r="A292" s="1">
        <v>19</v>
      </c>
      <c r="B292" s="8">
        <v>18</v>
      </c>
    </row>
    <row r="293" spans="1:3">
      <c r="A293" s="1">
        <v>9</v>
      </c>
      <c r="B293" s="8">
        <v>18</v>
      </c>
    </row>
    <row r="294" spans="1:3">
      <c r="A294" s="1">
        <v>29</v>
      </c>
      <c r="B294" s="8">
        <v>18</v>
      </c>
    </row>
    <row r="295" spans="1:3">
      <c r="A295" s="1">
        <v>40</v>
      </c>
      <c r="B295" s="8">
        <v>18</v>
      </c>
    </row>
    <row r="296" spans="1:3">
      <c r="A296" s="1">
        <v>37</v>
      </c>
      <c r="B296" s="8">
        <v>18</v>
      </c>
    </row>
    <row r="297" spans="1:3">
      <c r="A297" s="1">
        <v>7</v>
      </c>
      <c r="B297" s="8">
        <v>18</v>
      </c>
    </row>
    <row r="298" spans="1:3">
      <c r="A298" s="1">
        <v>7</v>
      </c>
      <c r="B298" s="8">
        <v>18</v>
      </c>
      <c r="C298">
        <f>298-285</f>
        <v>13</v>
      </c>
    </row>
    <row r="299" spans="1:3">
      <c r="A299" s="1">
        <v>14</v>
      </c>
      <c r="B299" s="9">
        <v>19</v>
      </c>
    </row>
    <row r="300" spans="1:3">
      <c r="A300" s="1">
        <v>4</v>
      </c>
      <c r="B300" s="9">
        <v>19</v>
      </c>
    </row>
    <row r="301" spans="1:3">
      <c r="A301" s="1">
        <v>67</v>
      </c>
      <c r="B301" s="9">
        <v>19</v>
      </c>
    </row>
    <row r="302" spans="1:3">
      <c r="A302" s="1">
        <v>64</v>
      </c>
      <c r="B302" s="9">
        <v>19</v>
      </c>
    </row>
    <row r="303" spans="1:3">
      <c r="A303" s="1">
        <v>58</v>
      </c>
      <c r="B303" s="9">
        <v>19</v>
      </c>
    </row>
    <row r="304" spans="1:3">
      <c r="A304" s="1">
        <v>33</v>
      </c>
      <c r="B304" s="9">
        <v>19</v>
      </c>
      <c r="C304">
        <f>304-298</f>
        <v>6</v>
      </c>
    </row>
    <row r="305" spans="1:3">
      <c r="A305" s="1">
        <v>28</v>
      </c>
      <c r="B305" s="13">
        <v>20</v>
      </c>
    </row>
    <row r="306" spans="1:3">
      <c r="A306" s="1">
        <v>24</v>
      </c>
      <c r="B306" s="13">
        <v>20</v>
      </c>
    </row>
    <row r="307" spans="1:3">
      <c r="A307" s="1">
        <v>22</v>
      </c>
      <c r="B307" s="13">
        <v>20</v>
      </c>
    </row>
    <row r="308" spans="1:3">
      <c r="A308" s="1">
        <v>15</v>
      </c>
      <c r="B308" s="13">
        <v>20</v>
      </c>
    </row>
    <row r="309" spans="1:3">
      <c r="A309" s="1">
        <v>4</v>
      </c>
      <c r="B309" s="13">
        <v>20</v>
      </c>
    </row>
    <row r="310" spans="1:3">
      <c r="A310" s="1">
        <v>5</v>
      </c>
      <c r="B310" s="13">
        <v>20</v>
      </c>
      <c r="C310">
        <f>310-304</f>
        <v>6</v>
      </c>
    </row>
    <row r="311" spans="1:3">
      <c r="A311" s="1">
        <v>15</v>
      </c>
      <c r="B311" s="3">
        <v>21</v>
      </c>
    </row>
    <row r="312" spans="1:3">
      <c r="A312" s="1">
        <v>34</v>
      </c>
      <c r="B312" s="3">
        <v>21</v>
      </c>
    </row>
    <row r="313" spans="1:3">
      <c r="A313" s="1">
        <v>8</v>
      </c>
      <c r="B313" s="3">
        <v>21</v>
      </c>
    </row>
    <row r="314" spans="1:3">
      <c r="A314" s="1">
        <v>18</v>
      </c>
      <c r="B314" s="3">
        <v>21</v>
      </c>
    </row>
    <row r="315" spans="1:3">
      <c r="A315" s="1">
        <v>8</v>
      </c>
      <c r="B315" s="3">
        <v>21</v>
      </c>
      <c r="C315">
        <f>315-310</f>
        <v>5</v>
      </c>
    </row>
    <row r="316" spans="1:3">
      <c r="A316" s="1">
        <v>3</v>
      </c>
      <c r="B316" s="4">
        <v>22</v>
      </c>
    </row>
    <row r="317" spans="1:3">
      <c r="A317" s="1">
        <v>6</v>
      </c>
      <c r="B317" s="4">
        <v>22</v>
      </c>
    </row>
    <row r="318" spans="1:3">
      <c r="A318" s="1">
        <v>5</v>
      </c>
      <c r="B318" s="4">
        <v>22</v>
      </c>
    </row>
    <row r="319" spans="1:3">
      <c r="A319" s="1">
        <v>9</v>
      </c>
      <c r="B319" s="4">
        <v>22</v>
      </c>
    </row>
    <row r="320" spans="1:3">
      <c r="A320" s="1">
        <v>5</v>
      </c>
      <c r="B320" s="4">
        <v>22</v>
      </c>
    </row>
    <row r="321" spans="1:3">
      <c r="A321" s="1">
        <v>5</v>
      </c>
      <c r="B321" s="4">
        <v>22</v>
      </c>
    </row>
    <row r="322" spans="1:3">
      <c r="A322" s="1">
        <v>22</v>
      </c>
      <c r="B322" s="4">
        <v>22</v>
      </c>
    </row>
    <row r="323" spans="1:3">
      <c r="A323" s="1">
        <v>22</v>
      </c>
      <c r="B323" s="4">
        <v>22</v>
      </c>
    </row>
    <row r="324" spans="1:3">
      <c r="A324" s="1">
        <v>11</v>
      </c>
      <c r="B324" s="4">
        <v>22</v>
      </c>
    </row>
    <row r="325" spans="1:3">
      <c r="A325" s="1">
        <v>9</v>
      </c>
      <c r="B325" s="4">
        <v>22</v>
      </c>
    </row>
    <row r="326" spans="1:3">
      <c r="A326" s="1">
        <v>7</v>
      </c>
      <c r="B326" s="4">
        <v>22</v>
      </c>
    </row>
    <row r="327" spans="1:3">
      <c r="A327" s="1">
        <v>80</v>
      </c>
      <c r="B327" s="4">
        <v>22</v>
      </c>
    </row>
    <row r="328" spans="1:3">
      <c r="A328" s="1">
        <v>50</v>
      </c>
      <c r="B328" s="4">
        <v>22</v>
      </c>
      <c r="C328">
        <f>328-315</f>
        <v>13</v>
      </c>
    </row>
    <row r="329" spans="1:3">
      <c r="A329" s="1">
        <v>3</v>
      </c>
      <c r="B329" s="7">
        <v>23</v>
      </c>
    </row>
    <row r="330" spans="1:3">
      <c r="A330" s="1">
        <v>17</v>
      </c>
      <c r="B330" s="7">
        <v>23</v>
      </c>
    </row>
    <row r="331" spans="1:3">
      <c r="A331" s="1">
        <v>10</v>
      </c>
      <c r="B331" s="7">
        <v>23</v>
      </c>
    </row>
    <row r="332" spans="1:3">
      <c r="A332" s="1">
        <v>28</v>
      </c>
      <c r="B332" s="7">
        <v>23</v>
      </c>
    </row>
    <row r="333" spans="1:3">
      <c r="A333" s="1">
        <v>12</v>
      </c>
      <c r="B333" s="7">
        <v>23</v>
      </c>
    </row>
    <row r="334" spans="1:3">
      <c r="A334" s="1">
        <v>14</v>
      </c>
      <c r="B334" s="7">
        <v>23</v>
      </c>
    </row>
    <row r="335" spans="1:3">
      <c r="A335" s="1">
        <v>37</v>
      </c>
      <c r="B335" s="7">
        <v>23</v>
      </c>
      <c r="C335">
        <f>335-328</f>
        <v>7</v>
      </c>
    </row>
    <row r="336" spans="1:3">
      <c r="A336" s="1">
        <v>8</v>
      </c>
      <c r="B336" s="8">
        <v>24</v>
      </c>
    </row>
    <row r="337" spans="1:3">
      <c r="A337" s="1">
        <v>41</v>
      </c>
      <c r="B337" s="8">
        <v>24</v>
      </c>
    </row>
    <row r="338" spans="1:3">
      <c r="A338" s="1">
        <v>5</v>
      </c>
      <c r="B338" s="8">
        <v>24</v>
      </c>
    </row>
    <row r="339" spans="1:3">
      <c r="A339" s="1">
        <v>87</v>
      </c>
      <c r="B339" s="8">
        <v>24</v>
      </c>
    </row>
    <row r="340" spans="1:3">
      <c r="A340" s="1">
        <v>10</v>
      </c>
      <c r="B340" s="8">
        <v>24</v>
      </c>
    </row>
    <row r="341" spans="1:3">
      <c r="A341" s="1">
        <v>32</v>
      </c>
      <c r="B341" s="8">
        <v>24</v>
      </c>
    </row>
    <row r="342" spans="1:3">
      <c r="A342" s="1">
        <v>6</v>
      </c>
      <c r="B342" s="8">
        <v>24</v>
      </c>
    </row>
    <row r="343" spans="1:3">
      <c r="A343" s="1">
        <v>21</v>
      </c>
      <c r="B343" s="8">
        <v>24</v>
      </c>
    </row>
    <row r="344" spans="1:3">
      <c r="A344" s="1">
        <v>18</v>
      </c>
      <c r="B344" s="8">
        <v>24</v>
      </c>
    </row>
    <row r="345" spans="1:3">
      <c r="A345" s="1">
        <v>14</v>
      </c>
      <c r="B345" s="8">
        <v>24</v>
      </c>
    </row>
    <row r="346" spans="1:3">
      <c r="A346" s="1">
        <v>43</v>
      </c>
      <c r="B346" s="8">
        <v>24</v>
      </c>
    </row>
    <row r="347" spans="1:3">
      <c r="A347" s="1">
        <v>49</v>
      </c>
      <c r="B347" s="8">
        <v>24</v>
      </c>
      <c r="C347">
        <f>347-335</f>
        <v>12</v>
      </c>
    </row>
    <row r="348" spans="1:3">
      <c r="A348" s="1">
        <v>68</v>
      </c>
      <c r="B348" s="9">
        <v>25</v>
      </c>
    </row>
    <row r="349" spans="1:3">
      <c r="A349" s="1">
        <v>18</v>
      </c>
      <c r="B349" s="9">
        <v>25</v>
      </c>
      <c r="C349">
        <v>2</v>
      </c>
    </row>
    <row r="350" spans="1:3">
      <c r="A350" s="1">
        <v>9</v>
      </c>
      <c r="B350" s="12">
        <v>26</v>
      </c>
    </row>
    <row r="351" spans="1:3">
      <c r="A351" s="1">
        <v>12</v>
      </c>
      <c r="B351" s="12">
        <v>26</v>
      </c>
    </row>
    <row r="352" spans="1:3">
      <c r="A352" s="1">
        <v>85</v>
      </c>
      <c r="B352" s="12">
        <v>26</v>
      </c>
    </row>
    <row r="353" spans="1:3">
      <c r="A353" s="1">
        <v>23</v>
      </c>
      <c r="B353" s="12">
        <v>26</v>
      </c>
      <c r="C353">
        <v>4</v>
      </c>
    </row>
    <row r="354" spans="1:3">
      <c r="A354" s="1">
        <v>17</v>
      </c>
      <c r="B354" s="11">
        <v>27</v>
      </c>
      <c r="C354">
        <v>1</v>
      </c>
    </row>
    <row r="355" spans="1:3">
      <c r="A355" s="1">
        <v>22</v>
      </c>
      <c r="B355" s="13">
        <v>28</v>
      </c>
    </row>
    <row r="356" spans="1:3">
      <c r="A356" s="1">
        <v>20</v>
      </c>
      <c r="B356" s="13">
        <v>28</v>
      </c>
    </row>
    <row r="357" spans="1:3">
      <c r="A357" s="1">
        <v>40</v>
      </c>
      <c r="B357" s="13">
        <v>28</v>
      </c>
    </row>
    <row r="358" spans="1:3">
      <c r="A358" s="1">
        <v>5</v>
      </c>
      <c r="B358" s="13">
        <v>28</v>
      </c>
    </row>
    <row r="359" spans="1:3">
      <c r="A359" s="1">
        <v>13</v>
      </c>
      <c r="B359" s="13">
        <v>28</v>
      </c>
    </row>
    <row r="360" spans="1:3">
      <c r="A360" s="1">
        <v>57</v>
      </c>
      <c r="B360" s="13">
        <v>28</v>
      </c>
    </row>
    <row r="361" spans="1:3">
      <c r="A361" s="1">
        <v>41</v>
      </c>
      <c r="B361" s="13">
        <v>28</v>
      </c>
    </row>
    <row r="362" spans="1:3">
      <c r="A362" s="1">
        <v>17</v>
      </c>
      <c r="B362" s="13">
        <v>28</v>
      </c>
      <c r="C362">
        <f>362-354</f>
        <v>8</v>
      </c>
    </row>
    <row r="363" spans="1:3">
      <c r="A363" s="1">
        <v>8</v>
      </c>
      <c r="B363" s="3">
        <v>29</v>
      </c>
    </row>
    <row r="364" spans="1:3">
      <c r="A364" s="1">
        <v>10</v>
      </c>
      <c r="B364" s="3">
        <v>29</v>
      </c>
    </row>
    <row r="365" spans="1:3">
      <c r="A365" s="1">
        <v>22</v>
      </c>
      <c r="B365" s="3">
        <v>29</v>
      </c>
    </row>
    <row r="366" spans="1:3">
      <c r="A366" s="1">
        <v>14</v>
      </c>
      <c r="B366" s="3">
        <v>29</v>
      </c>
      <c r="C366">
        <v>4</v>
      </c>
    </row>
    <row r="367" spans="1:3">
      <c r="A367" s="1">
        <v>3</v>
      </c>
      <c r="B367" s="4">
        <v>30</v>
      </c>
    </row>
    <row r="368" spans="1:3">
      <c r="A368" s="1">
        <v>17</v>
      </c>
      <c r="B368" s="4">
        <v>30</v>
      </c>
    </row>
    <row r="369" spans="1:3">
      <c r="A369" s="1">
        <v>32</v>
      </c>
      <c r="B369" s="4">
        <v>30</v>
      </c>
      <c r="C369">
        <v>3</v>
      </c>
    </row>
    <row r="370" spans="1:3">
      <c r="A370" s="1">
        <v>3</v>
      </c>
      <c r="B370" s="7">
        <v>31</v>
      </c>
    </row>
    <row r="371" spans="1:3">
      <c r="A371" s="1">
        <v>53</v>
      </c>
      <c r="B371" s="7">
        <v>31</v>
      </c>
      <c r="C371">
        <v>2</v>
      </c>
    </row>
    <row r="372" spans="1:3">
      <c r="A372" s="1">
        <v>8</v>
      </c>
      <c r="B372" s="8">
        <v>32</v>
      </c>
    </row>
    <row r="373" spans="1:3">
      <c r="A373" s="1">
        <v>15</v>
      </c>
      <c r="B373" s="8">
        <v>32</v>
      </c>
    </row>
    <row r="374" spans="1:3">
      <c r="A374" s="1">
        <v>4</v>
      </c>
      <c r="B374" s="8">
        <v>32</v>
      </c>
    </row>
    <row r="375" spans="1:3">
      <c r="A375" s="1">
        <v>38</v>
      </c>
      <c r="B375" s="8">
        <v>32</v>
      </c>
    </row>
    <row r="376" spans="1:3">
      <c r="A376" s="1">
        <v>28</v>
      </c>
      <c r="B376" s="8">
        <v>32</v>
      </c>
    </row>
    <row r="377" spans="1:3">
      <c r="A377" s="1">
        <v>15</v>
      </c>
      <c r="B377" s="8">
        <v>32</v>
      </c>
      <c r="C377">
        <f>377-371</f>
        <v>6</v>
      </c>
    </row>
    <row r="378" spans="1:3">
      <c r="A378" s="1">
        <v>9</v>
      </c>
      <c r="B378" s="9">
        <v>33</v>
      </c>
    </row>
    <row r="379" spans="1:3">
      <c r="A379" s="1">
        <v>6</v>
      </c>
      <c r="B379" s="9">
        <v>33</v>
      </c>
    </row>
    <row r="380" spans="1:3">
      <c r="A380" s="1">
        <v>9</v>
      </c>
      <c r="B380" s="9">
        <v>33</v>
      </c>
    </row>
    <row r="381" spans="1:3">
      <c r="A381" s="1">
        <v>33</v>
      </c>
      <c r="B381" s="9">
        <v>33</v>
      </c>
    </row>
    <row r="382" spans="1:3">
      <c r="A382" s="1">
        <v>9</v>
      </c>
      <c r="B382" s="9">
        <v>33</v>
      </c>
    </row>
    <row r="383" spans="1:3">
      <c r="A383" s="1">
        <v>97</v>
      </c>
      <c r="B383" s="9">
        <v>33</v>
      </c>
    </row>
    <row r="384" spans="1:3">
      <c r="A384" s="1">
        <v>7</v>
      </c>
      <c r="B384" s="9">
        <v>33</v>
      </c>
    </row>
    <row r="385" spans="1:3">
      <c r="A385" s="1">
        <v>5</v>
      </c>
      <c r="B385" s="9">
        <v>33</v>
      </c>
    </row>
    <row r="386" spans="1:3">
      <c r="A386" s="1">
        <v>9</v>
      </c>
      <c r="B386" s="9">
        <v>33</v>
      </c>
    </row>
    <row r="387" spans="1:3">
      <c r="A387" s="1">
        <v>11</v>
      </c>
      <c r="B387" s="9">
        <v>33</v>
      </c>
      <c r="C387">
        <f>387-377</f>
        <v>10</v>
      </c>
    </row>
    <row r="388" spans="1:3">
      <c r="A388" s="1">
        <v>9</v>
      </c>
      <c r="B388" s="12">
        <v>34</v>
      </c>
    </row>
    <row r="389" spans="1:3">
      <c r="A389" s="1">
        <v>22</v>
      </c>
      <c r="B389" s="12">
        <v>34</v>
      </c>
    </row>
    <row r="390" spans="1:3">
      <c r="A390" s="1">
        <v>13</v>
      </c>
      <c r="B390" s="12">
        <v>34</v>
      </c>
    </row>
    <row r="391" spans="1:3">
      <c r="A391" s="1">
        <v>24</v>
      </c>
      <c r="B391" s="12">
        <v>34</v>
      </c>
    </row>
    <row r="392" spans="1:3">
      <c r="A392" s="1">
        <v>28</v>
      </c>
      <c r="B392" s="12">
        <v>34</v>
      </c>
    </row>
    <row r="393" spans="1:3">
      <c r="A393" s="1">
        <v>7</v>
      </c>
      <c r="B393" s="12">
        <v>34</v>
      </c>
    </row>
    <row r="394" spans="1:3">
      <c r="A394" s="1">
        <v>12</v>
      </c>
      <c r="B394" s="12">
        <v>34</v>
      </c>
    </row>
    <row r="395" spans="1:3">
      <c r="A395" s="1">
        <v>10</v>
      </c>
      <c r="B395" s="12">
        <v>34</v>
      </c>
    </row>
    <row r="396" spans="1:3">
      <c r="A396" s="1">
        <v>9</v>
      </c>
      <c r="B396" s="12">
        <v>34</v>
      </c>
      <c r="C396">
        <f>396-387</f>
        <v>9</v>
      </c>
    </row>
    <row r="397" spans="1:3">
      <c r="A397" s="1">
        <v>18</v>
      </c>
      <c r="B397" s="13">
        <v>35</v>
      </c>
    </row>
    <row r="398" spans="1:3">
      <c r="A398" s="1">
        <v>192</v>
      </c>
      <c r="B398" s="13">
        <v>35</v>
      </c>
      <c r="C398">
        <v>2</v>
      </c>
    </row>
    <row r="399" spans="1:3">
      <c r="A399" s="1">
        <v>32</v>
      </c>
      <c r="B399" s="3">
        <v>36</v>
      </c>
    </row>
    <row r="400" spans="1:3">
      <c r="A400" s="1">
        <v>12</v>
      </c>
      <c r="B400" s="3">
        <v>36</v>
      </c>
    </row>
    <row r="401" spans="1:3">
      <c r="A401" s="1">
        <v>11</v>
      </c>
      <c r="B401" s="3">
        <v>36</v>
      </c>
      <c r="C401">
        <v>3</v>
      </c>
    </row>
    <row r="402" spans="1:3">
      <c r="A402" s="1">
        <v>5</v>
      </c>
      <c r="B402" s="4">
        <v>37</v>
      </c>
    </row>
    <row r="403" spans="1:3">
      <c r="A403" s="1">
        <v>3</v>
      </c>
      <c r="B403" s="4">
        <v>37</v>
      </c>
    </row>
    <row r="404" spans="1:3">
      <c r="A404" s="1">
        <v>23</v>
      </c>
      <c r="B404" s="4">
        <v>37</v>
      </c>
    </row>
    <row r="405" spans="1:3">
      <c r="A405" s="1">
        <v>10</v>
      </c>
      <c r="B405" s="4">
        <v>37</v>
      </c>
    </row>
    <row r="406" spans="1:3">
      <c r="A406" s="1">
        <v>34</v>
      </c>
      <c r="B406" s="4">
        <v>37</v>
      </c>
    </row>
    <row r="407" spans="1:3">
      <c r="A407" s="1">
        <v>22</v>
      </c>
      <c r="B407" s="4">
        <v>37</v>
      </c>
      <c r="C407">
        <f>407-401</f>
        <v>6</v>
      </c>
    </row>
    <row r="408" spans="1:3">
      <c r="A408" s="1">
        <v>4</v>
      </c>
      <c r="B408" s="7">
        <v>38</v>
      </c>
    </row>
    <row r="409" spans="1:3">
      <c r="A409" s="1">
        <v>32</v>
      </c>
      <c r="B409" s="7">
        <v>38</v>
      </c>
    </row>
    <row r="410" spans="1:3">
      <c r="A410" s="1">
        <v>26</v>
      </c>
      <c r="B410" s="7">
        <v>38</v>
      </c>
    </row>
    <row r="411" spans="1:3">
      <c r="A411" s="1">
        <v>49</v>
      </c>
      <c r="B411" s="7">
        <v>38</v>
      </c>
    </row>
    <row r="412" spans="1:3">
      <c r="A412" s="1">
        <v>24</v>
      </c>
      <c r="B412" s="7">
        <v>38</v>
      </c>
    </row>
    <row r="413" spans="1:3">
      <c r="A413" s="1">
        <v>6</v>
      </c>
      <c r="B413" s="7">
        <v>38</v>
      </c>
    </row>
    <row r="414" spans="1:3">
      <c r="A414" s="1">
        <v>3</v>
      </c>
      <c r="B414" s="7">
        <v>38</v>
      </c>
    </row>
    <row r="415" spans="1:3">
      <c r="A415" s="1">
        <v>33</v>
      </c>
      <c r="B415" s="7">
        <v>38</v>
      </c>
    </row>
    <row r="416" spans="1:3">
      <c r="A416" s="1">
        <v>9</v>
      </c>
      <c r="B416" s="7">
        <v>38</v>
      </c>
      <c r="C416">
        <f>416-407</f>
        <v>9</v>
      </c>
    </row>
    <row r="417" spans="1:3">
      <c r="A417" s="1">
        <v>6</v>
      </c>
      <c r="B417" s="8">
        <v>39</v>
      </c>
    </row>
    <row r="418" spans="1:3">
      <c r="A418" s="1">
        <v>55</v>
      </c>
      <c r="B418" s="8">
        <v>39</v>
      </c>
    </row>
    <row r="419" spans="1:3">
      <c r="A419" s="1">
        <v>7</v>
      </c>
      <c r="B419" s="8">
        <v>39</v>
      </c>
      <c r="C419">
        <v>3</v>
      </c>
    </row>
    <row r="420" spans="1:3">
      <c r="A420" s="1">
        <v>15</v>
      </c>
      <c r="B420" s="9">
        <v>40</v>
      </c>
    </row>
    <row r="421" spans="1:3">
      <c r="A421" s="1">
        <v>4</v>
      </c>
      <c r="B421" s="9">
        <v>40</v>
      </c>
    </row>
    <row r="422" spans="1:3">
      <c r="A422" s="1">
        <v>9</v>
      </c>
      <c r="B422" s="9">
        <v>40</v>
      </c>
    </row>
    <row r="423" spans="1:3">
      <c r="A423" s="1">
        <v>7</v>
      </c>
      <c r="B423" s="9">
        <v>40</v>
      </c>
    </row>
    <row r="424" spans="1:3">
      <c r="A424" s="1">
        <v>9</v>
      </c>
      <c r="B424" s="9">
        <v>40</v>
      </c>
      <c r="C424">
        <v>5</v>
      </c>
    </row>
    <row r="425" spans="1:3">
      <c r="A425" s="1">
        <v>15</v>
      </c>
      <c r="B425" s="12">
        <v>41</v>
      </c>
    </row>
    <row r="426" spans="1:3">
      <c r="A426" s="1">
        <v>4</v>
      </c>
      <c r="B426" s="12">
        <v>41</v>
      </c>
    </row>
    <row r="427" spans="1:3">
      <c r="A427" s="1">
        <v>9</v>
      </c>
      <c r="B427" s="12">
        <v>41</v>
      </c>
    </row>
    <row r="428" spans="1:3">
      <c r="A428" s="1">
        <v>7</v>
      </c>
      <c r="B428" s="12">
        <v>41</v>
      </c>
      <c r="C428">
        <v>4</v>
      </c>
    </row>
    <row r="429" spans="1:3">
      <c r="A429" s="1">
        <v>9</v>
      </c>
      <c r="B429" s="13">
        <v>42</v>
      </c>
    </row>
    <row r="430" spans="1:3">
      <c r="A430" s="1">
        <v>6</v>
      </c>
      <c r="B430" s="13">
        <v>42</v>
      </c>
    </row>
    <row r="431" spans="1:3">
      <c r="A431" s="1">
        <v>18</v>
      </c>
      <c r="B431" s="13">
        <v>42</v>
      </c>
      <c r="C431">
        <v>3</v>
      </c>
    </row>
    <row r="432" spans="1:3">
      <c r="A432" s="1">
        <v>16</v>
      </c>
      <c r="B432" s="3">
        <v>43</v>
      </c>
    </row>
    <row r="433" spans="1:3">
      <c r="A433" s="1">
        <v>8</v>
      </c>
      <c r="B433" s="3">
        <v>43</v>
      </c>
    </row>
    <row r="434" spans="1:3">
      <c r="A434" s="1">
        <v>6</v>
      </c>
      <c r="B434" s="3">
        <v>43</v>
      </c>
    </row>
    <row r="435" spans="1:3">
      <c r="A435" s="1">
        <v>3</v>
      </c>
      <c r="B435" s="3">
        <v>43</v>
      </c>
      <c r="C435">
        <v>4</v>
      </c>
    </row>
    <row r="436" spans="1:3">
      <c r="A436" s="1">
        <v>8</v>
      </c>
      <c r="B436" s="4">
        <v>46</v>
      </c>
    </row>
    <row r="437" spans="1:3">
      <c r="A437" s="1">
        <v>83</v>
      </c>
      <c r="B437" s="4">
        <v>46</v>
      </c>
      <c r="C437">
        <v>2</v>
      </c>
    </row>
    <row r="438" spans="1:3">
      <c r="A438" s="1">
        <v>48</v>
      </c>
      <c r="B438" s="7">
        <v>47</v>
      </c>
    </row>
    <row r="439" spans="1:3">
      <c r="A439" s="1">
        <v>4</v>
      </c>
      <c r="B439" s="7">
        <v>47</v>
      </c>
    </row>
    <row r="440" spans="1:3">
      <c r="A440" s="1">
        <v>43</v>
      </c>
      <c r="B440" s="7">
        <v>47</v>
      </c>
      <c r="C440">
        <v>3</v>
      </c>
    </row>
    <row r="441" spans="1:3">
      <c r="A441" s="1">
        <v>79</v>
      </c>
      <c r="B441" s="8">
        <v>48</v>
      </c>
    </row>
    <row r="442" spans="1:3">
      <c r="A442" s="1">
        <v>9</v>
      </c>
      <c r="B442" s="8">
        <v>48</v>
      </c>
    </row>
    <row r="443" spans="1:3">
      <c r="A443" s="1">
        <v>50</v>
      </c>
      <c r="B443" s="8">
        <v>48</v>
      </c>
      <c r="C443">
        <v>3</v>
      </c>
    </row>
    <row r="444" spans="1:3">
      <c r="A444" s="1">
        <v>33</v>
      </c>
      <c r="B444" s="9">
        <v>49</v>
      </c>
    </row>
    <row r="445" spans="1:3">
      <c r="A445" s="1">
        <v>32</v>
      </c>
      <c r="B445" s="9">
        <v>49</v>
      </c>
    </row>
    <row r="446" spans="1:3">
      <c r="A446" s="1">
        <v>7</v>
      </c>
      <c r="B446" s="9">
        <v>49</v>
      </c>
      <c r="C446">
        <v>3</v>
      </c>
    </row>
    <row r="447" spans="1:3">
      <c r="A447" s="1">
        <v>4</v>
      </c>
      <c r="B447" s="12">
        <v>50</v>
      </c>
    </row>
    <row r="448" spans="1:3">
      <c r="A448" s="1">
        <v>17</v>
      </c>
      <c r="B448" s="12">
        <v>50</v>
      </c>
    </row>
    <row r="449" spans="1:3">
      <c r="A449" s="1">
        <v>18</v>
      </c>
      <c r="B449" s="12">
        <v>50</v>
      </c>
      <c r="C449">
        <v>3</v>
      </c>
    </row>
    <row r="450" spans="1:3">
      <c r="A450" s="1">
        <v>12</v>
      </c>
      <c r="B450" s="13">
        <v>51</v>
      </c>
      <c r="C450">
        <v>1</v>
      </c>
    </row>
    <row r="451" spans="1:3">
      <c r="A451" s="1">
        <v>24</v>
      </c>
      <c r="B451" s="3">
        <v>52</v>
      </c>
    </row>
    <row r="452" spans="1:3">
      <c r="A452" s="1">
        <v>11</v>
      </c>
      <c r="B452" s="3">
        <v>52</v>
      </c>
      <c r="C452">
        <v>2</v>
      </c>
    </row>
    <row r="453" spans="1:3">
      <c r="A453" s="1">
        <v>21</v>
      </c>
      <c r="B453" s="4">
        <v>53</v>
      </c>
    </row>
    <row r="454" spans="1:3">
      <c r="A454" s="1">
        <v>9</v>
      </c>
      <c r="B454" s="4">
        <v>53</v>
      </c>
      <c r="C454">
        <v>2</v>
      </c>
    </row>
    <row r="455" spans="1:3">
      <c r="A455" s="1">
        <v>9</v>
      </c>
      <c r="B455" s="7">
        <v>54</v>
      </c>
    </row>
    <row r="456" spans="1:3">
      <c r="A456" s="1">
        <v>16</v>
      </c>
      <c r="B456" s="7">
        <v>54</v>
      </c>
      <c r="C456">
        <v>2</v>
      </c>
    </row>
    <row r="457" spans="1:3">
      <c r="A457" s="1">
        <v>5</v>
      </c>
      <c r="B457" s="8">
        <v>55</v>
      </c>
    </row>
    <row r="458" spans="1:3">
      <c r="A458" s="1">
        <v>10</v>
      </c>
      <c r="B458" s="8">
        <v>55</v>
      </c>
    </row>
    <row r="459" spans="1:3">
      <c r="A459" s="1">
        <v>5</v>
      </c>
      <c r="B459" s="8">
        <v>55</v>
      </c>
    </row>
    <row r="460" spans="1:3">
      <c r="A460" s="1">
        <v>23</v>
      </c>
      <c r="B460" s="8">
        <v>55</v>
      </c>
      <c r="C460">
        <v>4</v>
      </c>
    </row>
    <row r="461" spans="1:3">
      <c r="A461" s="1">
        <v>18</v>
      </c>
      <c r="B461" s="9">
        <v>56</v>
      </c>
    </row>
    <row r="462" spans="1:3">
      <c r="A462" s="1">
        <v>12</v>
      </c>
      <c r="B462" s="9">
        <v>56</v>
      </c>
      <c r="C462">
        <v>2</v>
      </c>
    </row>
    <row r="463" spans="1:3">
      <c r="A463" s="1">
        <v>10</v>
      </c>
      <c r="B463" s="12">
        <v>57</v>
      </c>
      <c r="C463">
        <v>1</v>
      </c>
    </row>
    <row r="464" spans="1:3">
      <c r="A464" s="1">
        <v>6</v>
      </c>
      <c r="B464" s="13">
        <v>58</v>
      </c>
    </row>
    <row r="465" spans="1:3">
      <c r="A465" s="1">
        <v>6</v>
      </c>
      <c r="B465" s="13">
        <v>58</v>
      </c>
    </row>
    <row r="466" spans="1:3">
      <c r="A466" s="1">
        <v>4</v>
      </c>
      <c r="B466" s="13">
        <v>58</v>
      </c>
      <c r="C466">
        <v>3</v>
      </c>
    </row>
    <row r="467" spans="1:3">
      <c r="A467" s="1">
        <v>19</v>
      </c>
      <c r="B467" s="3">
        <v>59</v>
      </c>
    </row>
    <row r="468" spans="1:3">
      <c r="A468" s="1">
        <v>11</v>
      </c>
      <c r="B468" s="3">
        <v>59</v>
      </c>
    </row>
    <row r="469" spans="1:3">
      <c r="A469" s="1">
        <v>6</v>
      </c>
      <c r="B469" s="3">
        <v>59</v>
      </c>
    </row>
    <row r="470" spans="1:3">
      <c r="A470" s="1">
        <v>3</v>
      </c>
      <c r="B470" s="3">
        <v>59</v>
      </c>
    </row>
    <row r="471" spans="1:3">
      <c r="A471" s="1">
        <v>5</v>
      </c>
      <c r="B471" s="3">
        <v>59</v>
      </c>
    </row>
    <row r="472" spans="1:3">
      <c r="A472" s="1">
        <v>11</v>
      </c>
      <c r="B472" s="3">
        <v>59</v>
      </c>
      <c r="C472">
        <v>6</v>
      </c>
    </row>
    <row r="473" spans="1:3">
      <c r="A473" s="1">
        <v>3</v>
      </c>
      <c r="B473" s="4">
        <v>60</v>
      </c>
    </row>
    <row r="474" spans="1:3">
      <c r="A474" s="1">
        <v>10</v>
      </c>
      <c r="B474" s="4">
        <v>60</v>
      </c>
    </row>
    <row r="475" spans="1:3">
      <c r="A475" s="1">
        <v>18</v>
      </c>
      <c r="B475" s="4">
        <v>60</v>
      </c>
    </row>
    <row r="476" spans="1:3">
      <c r="A476" s="1">
        <v>10</v>
      </c>
      <c r="B476" s="4">
        <v>60</v>
      </c>
      <c r="C476">
        <v>4</v>
      </c>
    </row>
    <row r="477" spans="1:3">
      <c r="A477" s="1">
        <v>21</v>
      </c>
      <c r="B477" s="7">
        <v>61</v>
      </c>
    </row>
    <row r="478" spans="1:3">
      <c r="A478" s="1">
        <v>14</v>
      </c>
      <c r="B478" s="7">
        <v>61</v>
      </c>
    </row>
    <row r="479" spans="1:3">
      <c r="A479" s="1">
        <v>76</v>
      </c>
      <c r="B479" s="7">
        <v>61</v>
      </c>
    </row>
    <row r="480" spans="1:3">
      <c r="A480" s="1">
        <v>7</v>
      </c>
      <c r="B480" s="7">
        <v>61</v>
      </c>
    </row>
    <row r="481" spans="1:3">
      <c r="A481" s="1">
        <v>9</v>
      </c>
      <c r="B481" s="7">
        <v>61</v>
      </c>
    </row>
    <row r="482" spans="1:3">
      <c r="A482" s="1">
        <v>14</v>
      </c>
      <c r="B482" s="7">
        <v>61</v>
      </c>
    </row>
    <row r="483" spans="1:3">
      <c r="A483" s="1">
        <v>4</v>
      </c>
      <c r="B483" s="7">
        <v>61</v>
      </c>
    </row>
    <row r="484" spans="1:3">
      <c r="A484" s="1">
        <v>16</v>
      </c>
      <c r="B484" s="7">
        <v>61</v>
      </c>
    </row>
    <row r="485" spans="1:3">
      <c r="A485" s="1">
        <v>9</v>
      </c>
      <c r="B485" s="7">
        <v>61</v>
      </c>
      <c r="C485">
        <f>485-476</f>
        <v>9</v>
      </c>
    </row>
    <row r="486" spans="1:3">
      <c r="A486" s="1">
        <v>12</v>
      </c>
      <c r="B486" s="8">
        <v>62</v>
      </c>
    </row>
    <row r="487" spans="1:3">
      <c r="A487" s="1">
        <v>7</v>
      </c>
      <c r="B487" s="8">
        <v>62</v>
      </c>
    </row>
    <row r="488" spans="1:3">
      <c r="A488" s="1">
        <v>15</v>
      </c>
      <c r="B488" s="8">
        <v>62</v>
      </c>
    </row>
    <row r="489" spans="1:3">
      <c r="A489" s="1">
        <v>6</v>
      </c>
      <c r="B489" s="8">
        <v>62</v>
      </c>
    </row>
    <row r="490" spans="1:3">
      <c r="A490" s="1">
        <v>55</v>
      </c>
      <c r="B490" s="8">
        <v>62</v>
      </c>
    </row>
    <row r="491" spans="1:3">
      <c r="A491" s="1">
        <v>3</v>
      </c>
      <c r="B491" s="8">
        <v>62</v>
      </c>
    </row>
    <row r="492" spans="1:3">
      <c r="A492" s="1">
        <v>3</v>
      </c>
      <c r="B492" s="8">
        <v>62</v>
      </c>
    </row>
    <row r="493" spans="1:3">
      <c r="A493" s="1">
        <v>34</v>
      </c>
      <c r="B493" s="8">
        <v>62</v>
      </c>
    </row>
    <row r="494" spans="1:3">
      <c r="A494" s="1">
        <v>28</v>
      </c>
      <c r="B494" s="8">
        <v>62</v>
      </c>
      <c r="C494">
        <f>494-485</f>
        <v>9</v>
      </c>
    </row>
    <row r="495" spans="1:3">
      <c r="A495" s="1">
        <v>4</v>
      </c>
      <c r="B495" s="9">
        <v>63</v>
      </c>
    </row>
    <row r="496" spans="1:3">
      <c r="A496" s="1">
        <v>3</v>
      </c>
      <c r="B496" s="9">
        <v>63</v>
      </c>
      <c r="C496">
        <v>2</v>
      </c>
    </row>
    <row r="497" spans="1:3">
      <c r="A497" s="1">
        <v>7</v>
      </c>
      <c r="B497" s="12">
        <v>64</v>
      </c>
    </row>
    <row r="498" spans="1:3">
      <c r="A498" s="1">
        <v>11</v>
      </c>
      <c r="B498" s="12">
        <v>64</v>
      </c>
    </row>
    <row r="499" spans="1:3">
      <c r="A499" s="1">
        <v>24</v>
      </c>
      <c r="B499" s="12">
        <v>64</v>
      </c>
      <c r="C499">
        <v>3</v>
      </c>
    </row>
    <row r="500" spans="1:3">
      <c r="A500" s="1">
        <v>13</v>
      </c>
      <c r="B500" s="3">
        <v>65</v>
      </c>
    </row>
    <row r="501" spans="1:3">
      <c r="A501" s="1">
        <v>24</v>
      </c>
      <c r="B501" s="3">
        <v>65</v>
      </c>
    </row>
    <row r="502" spans="1:3">
      <c r="A502" s="1">
        <v>7</v>
      </c>
      <c r="B502" s="3">
        <v>65</v>
      </c>
    </row>
    <row r="503" spans="1:3">
      <c r="A503" s="1">
        <v>17</v>
      </c>
      <c r="B503" s="3">
        <v>65</v>
      </c>
    </row>
    <row r="504" spans="1:3">
      <c r="A504" s="1">
        <v>14</v>
      </c>
      <c r="B504" s="3">
        <v>65</v>
      </c>
    </row>
    <row r="505" spans="1:3">
      <c r="A505" s="1">
        <v>80</v>
      </c>
      <c r="B505" s="3">
        <v>65</v>
      </c>
      <c r="C505">
        <v>6</v>
      </c>
    </row>
    <row r="506" spans="1:3">
      <c r="A506" s="1">
        <v>5</v>
      </c>
      <c r="B506" s="4">
        <v>66</v>
      </c>
    </row>
    <row r="507" spans="1:3">
      <c r="A507" s="1">
        <v>5</v>
      </c>
      <c r="B507" s="4">
        <v>66</v>
      </c>
    </row>
    <row r="508" spans="1:3">
      <c r="A508" s="1">
        <v>13</v>
      </c>
      <c r="B508" s="4">
        <v>66</v>
      </c>
      <c r="C508">
        <v>3</v>
      </c>
    </row>
    <row r="509" spans="1:3">
      <c r="A509" s="1">
        <v>15</v>
      </c>
      <c r="B509" s="7">
        <v>67</v>
      </c>
    </row>
    <row r="510" spans="1:3">
      <c r="A510" s="1">
        <v>4</v>
      </c>
      <c r="B510" s="7">
        <v>67</v>
      </c>
    </row>
    <row r="511" spans="1:3">
      <c r="A511" s="1">
        <v>26</v>
      </c>
      <c r="B511" s="7">
        <v>67</v>
      </c>
    </row>
    <row r="512" spans="1:3">
      <c r="A512" s="1">
        <v>4</v>
      </c>
      <c r="B512" s="7">
        <v>67</v>
      </c>
    </row>
    <row r="513" spans="1:3">
      <c r="A513" s="1">
        <v>4</v>
      </c>
      <c r="B513" s="7">
        <v>67</v>
      </c>
      <c r="C513">
        <v>5</v>
      </c>
    </row>
    <row r="514" spans="1:3">
      <c r="A514" s="1">
        <v>5</v>
      </c>
      <c r="B514" s="8">
        <v>68</v>
      </c>
    </row>
    <row r="515" spans="1:3">
      <c r="A515" s="1">
        <v>34</v>
      </c>
      <c r="B515" s="8">
        <v>68</v>
      </c>
    </row>
    <row r="516" spans="1:3">
      <c r="A516" s="1">
        <v>15</v>
      </c>
      <c r="B516" s="8">
        <v>68</v>
      </c>
      <c r="C516">
        <v>3</v>
      </c>
    </row>
    <row r="517" spans="1:3">
      <c r="A517" s="1">
        <v>13</v>
      </c>
      <c r="B517" s="9">
        <v>69</v>
      </c>
      <c r="C517">
        <v>1</v>
      </c>
    </row>
    <row r="518" spans="1:3">
      <c r="A518" s="1">
        <v>13</v>
      </c>
      <c r="B518" s="12">
        <v>70</v>
      </c>
    </row>
    <row r="519" spans="1:3">
      <c r="A519" s="1">
        <v>19</v>
      </c>
      <c r="B519" s="12">
        <v>70</v>
      </c>
    </row>
    <row r="520" spans="1:3">
      <c r="A520" s="1">
        <v>11</v>
      </c>
      <c r="B520" s="12">
        <v>70</v>
      </c>
    </row>
    <row r="521" spans="1:3">
      <c r="A521" s="1">
        <v>15</v>
      </c>
      <c r="B521" s="12">
        <v>70</v>
      </c>
      <c r="C521">
        <v>4</v>
      </c>
    </row>
    <row r="522" spans="1:3">
      <c r="A522" s="1">
        <v>9</v>
      </c>
      <c r="B522" s="13">
        <v>71</v>
      </c>
    </row>
    <row r="523" spans="1:3">
      <c r="A523" s="1">
        <v>13</v>
      </c>
      <c r="B523" s="13">
        <v>71</v>
      </c>
    </row>
    <row r="524" spans="1:3">
      <c r="A524" s="1">
        <v>35</v>
      </c>
      <c r="B524" s="13">
        <v>71</v>
      </c>
    </row>
    <row r="525" spans="1:3">
      <c r="A525" s="1">
        <v>22</v>
      </c>
      <c r="B525" s="13">
        <v>71</v>
      </c>
      <c r="C525">
        <v>4</v>
      </c>
    </row>
    <row r="526" spans="1:3">
      <c r="A526" s="1">
        <v>15</v>
      </c>
      <c r="B526" s="3">
        <v>72</v>
      </c>
    </row>
    <row r="527" spans="1:3">
      <c r="A527" s="1">
        <v>10</v>
      </c>
      <c r="B527" s="3">
        <v>72</v>
      </c>
      <c r="C527">
        <v>2</v>
      </c>
    </row>
    <row r="528" spans="1:3">
      <c r="A528" s="1">
        <v>15</v>
      </c>
      <c r="B528" s="4">
        <v>73</v>
      </c>
    </row>
    <row r="529" spans="1:3">
      <c r="A529" s="1">
        <v>11</v>
      </c>
      <c r="B529" s="4">
        <v>73</v>
      </c>
    </row>
    <row r="530" spans="1:3">
      <c r="A530" s="1">
        <v>20</v>
      </c>
      <c r="B530" s="4">
        <v>73</v>
      </c>
      <c r="C530">
        <v>3</v>
      </c>
    </row>
    <row r="531" spans="1:3">
      <c r="A531" s="1">
        <v>26</v>
      </c>
      <c r="B531" s="7">
        <v>74</v>
      </c>
      <c r="C531">
        <v>1</v>
      </c>
    </row>
    <row r="532" spans="1:3">
      <c r="A532" s="1">
        <v>30</v>
      </c>
      <c r="B532" s="8">
        <v>75</v>
      </c>
    </row>
    <row r="533" spans="1:3">
      <c r="A533" s="1">
        <v>37</v>
      </c>
      <c r="B533" s="8">
        <v>75</v>
      </c>
    </row>
    <row r="534" spans="1:3">
      <c r="A534" s="1">
        <v>9</v>
      </c>
      <c r="B534" s="8">
        <v>75</v>
      </c>
      <c r="C534">
        <v>3</v>
      </c>
    </row>
    <row r="535" spans="1:3">
      <c r="A535" s="1">
        <v>27</v>
      </c>
      <c r="B535" s="9">
        <v>76</v>
      </c>
    </row>
    <row r="536" spans="1:3">
      <c r="A536" s="1">
        <v>15</v>
      </c>
      <c r="B536" s="9">
        <v>76</v>
      </c>
      <c r="C536">
        <v>2</v>
      </c>
    </row>
    <row r="537" spans="1:3">
      <c r="A537" s="1">
        <v>29</v>
      </c>
      <c r="B537" s="12">
        <v>77</v>
      </c>
    </row>
    <row r="538" spans="1:3">
      <c r="A538" s="1">
        <v>13</v>
      </c>
      <c r="B538" s="12">
        <v>77</v>
      </c>
    </row>
    <row r="539" spans="1:3">
      <c r="A539" s="1">
        <v>4</v>
      </c>
      <c r="B539" s="12">
        <v>77</v>
      </c>
      <c r="C539">
        <v>3</v>
      </c>
    </row>
    <row r="540" spans="1:3">
      <c r="A540" s="1">
        <v>15</v>
      </c>
      <c r="B540" s="13">
        <v>78</v>
      </c>
    </row>
    <row r="541" spans="1:3">
      <c r="A541" s="1">
        <v>7</v>
      </c>
      <c r="B541" s="13">
        <v>78</v>
      </c>
    </row>
    <row r="542" spans="1:3">
      <c r="A542" s="1">
        <v>6</v>
      </c>
      <c r="B542" s="13">
        <v>78</v>
      </c>
      <c r="C542">
        <v>3</v>
      </c>
    </row>
    <row r="543" spans="1:3">
      <c r="A543" s="1">
        <v>6</v>
      </c>
      <c r="B543" s="3">
        <v>79</v>
      </c>
    </row>
    <row r="544" spans="1:3">
      <c r="A544" s="1">
        <v>8</v>
      </c>
      <c r="B544" s="3">
        <v>79</v>
      </c>
      <c r="C544">
        <v>2</v>
      </c>
    </row>
    <row r="545" spans="1:3">
      <c r="A545" s="1">
        <v>5</v>
      </c>
      <c r="B545" s="4">
        <v>80</v>
      </c>
    </row>
    <row r="546" spans="1:3">
      <c r="A546" s="1">
        <v>6</v>
      </c>
      <c r="B546" s="4">
        <v>80</v>
      </c>
    </row>
    <row r="547" spans="1:3">
      <c r="A547" s="1">
        <v>7</v>
      </c>
      <c r="B547" s="4">
        <v>80</v>
      </c>
    </row>
    <row r="548" spans="1:3">
      <c r="A548" s="1">
        <v>9</v>
      </c>
      <c r="B548" s="4">
        <v>80</v>
      </c>
    </row>
    <row r="549" spans="1:3">
      <c r="A549" s="1">
        <v>5</v>
      </c>
      <c r="B549" s="4">
        <v>80</v>
      </c>
    </row>
    <row r="550" spans="1:3">
      <c r="A550" s="1">
        <v>23</v>
      </c>
      <c r="B550" s="4">
        <v>80</v>
      </c>
    </row>
    <row r="551" spans="1:3">
      <c r="A551" s="1">
        <v>32</v>
      </c>
      <c r="B551" s="4">
        <v>80</v>
      </c>
      <c r="C551">
        <v>7</v>
      </c>
    </row>
    <row r="552" spans="1:3">
      <c r="A552" s="1">
        <v>37</v>
      </c>
      <c r="B552" s="7">
        <v>81</v>
      </c>
    </row>
    <row r="553" spans="1:3">
      <c r="A553" s="1">
        <v>19</v>
      </c>
      <c r="B553" s="7">
        <v>81</v>
      </c>
      <c r="C553">
        <v>2</v>
      </c>
    </row>
    <row r="554" spans="1:3">
      <c r="A554" s="1">
        <v>11</v>
      </c>
      <c r="B554" s="8">
        <v>82</v>
      </c>
    </row>
    <row r="555" spans="1:3">
      <c r="A555" s="1">
        <v>9</v>
      </c>
      <c r="B555" s="8">
        <v>82</v>
      </c>
      <c r="C555">
        <v>2</v>
      </c>
    </row>
    <row r="556" spans="1:3">
      <c r="A556" s="1">
        <v>68</v>
      </c>
      <c r="B556" s="9">
        <v>83</v>
      </c>
    </row>
    <row r="557" spans="1:3">
      <c r="A557" s="1">
        <v>6</v>
      </c>
      <c r="B557" s="9">
        <v>83</v>
      </c>
    </row>
    <row r="558" spans="1:3">
      <c r="A558" s="1">
        <v>4</v>
      </c>
      <c r="B558" s="9">
        <v>83</v>
      </c>
      <c r="C558">
        <v>3</v>
      </c>
    </row>
    <row r="559" spans="1:3">
      <c r="A559" s="1">
        <v>30</v>
      </c>
      <c r="B559" s="12">
        <v>84</v>
      </c>
    </row>
    <row r="560" spans="1:3">
      <c r="A560" s="1">
        <v>28</v>
      </c>
      <c r="B560" s="12">
        <v>84</v>
      </c>
      <c r="C560">
        <v>2</v>
      </c>
    </row>
    <row r="561" spans="1:3">
      <c r="A561" s="1">
        <v>54</v>
      </c>
      <c r="B561" s="13">
        <v>85</v>
      </c>
    </row>
    <row r="562" spans="1:3">
      <c r="A562" s="1">
        <v>17</v>
      </c>
      <c r="B562" s="13">
        <v>85</v>
      </c>
    </row>
    <row r="563" spans="1:3">
      <c r="A563" s="1">
        <v>6</v>
      </c>
      <c r="B563" s="13">
        <v>85</v>
      </c>
      <c r="C563">
        <v>3</v>
      </c>
    </row>
    <row r="564" spans="1:3">
      <c r="A564" s="1">
        <v>12</v>
      </c>
      <c r="B564" s="3">
        <v>86</v>
      </c>
    </row>
    <row r="565" spans="1:3">
      <c r="A565" s="1">
        <v>12</v>
      </c>
      <c r="B565" s="3">
        <v>86</v>
      </c>
      <c r="C565">
        <v>2</v>
      </c>
    </row>
    <row r="566" spans="1:3">
      <c r="A566" s="1">
        <v>7</v>
      </c>
      <c r="B566" s="4">
        <v>87</v>
      </c>
      <c r="C566">
        <v>1</v>
      </c>
    </row>
    <row r="567" spans="1:3">
      <c r="A567" s="1">
        <v>73</v>
      </c>
      <c r="B567" s="7">
        <v>88</v>
      </c>
    </row>
    <row r="568" spans="1:3">
      <c r="A568" s="1">
        <v>47</v>
      </c>
      <c r="B568" s="7">
        <v>88</v>
      </c>
      <c r="C568">
        <v>2</v>
      </c>
    </row>
    <row r="569" spans="1:3">
      <c r="A569" s="1">
        <v>41</v>
      </c>
      <c r="B569" s="8">
        <v>89</v>
      </c>
      <c r="C569">
        <v>1</v>
      </c>
    </row>
    <row r="570" spans="1:3">
      <c r="A570" s="1">
        <v>89</v>
      </c>
      <c r="B570" s="9">
        <v>92</v>
      </c>
    </row>
    <row r="571" spans="1:3">
      <c r="A571" s="1">
        <v>40</v>
      </c>
      <c r="B571" s="9">
        <v>92</v>
      </c>
    </row>
    <row r="572" spans="1:3">
      <c r="A572" s="1">
        <v>34</v>
      </c>
      <c r="B572" s="9">
        <v>92</v>
      </c>
      <c r="C572">
        <v>3</v>
      </c>
    </row>
    <row r="573" spans="1:3">
      <c r="A573" s="1">
        <v>56</v>
      </c>
      <c r="B573" s="12">
        <v>94</v>
      </c>
    </row>
    <row r="574" spans="1:3">
      <c r="A574" s="1">
        <v>43</v>
      </c>
      <c r="B574" s="12">
        <v>94</v>
      </c>
    </row>
    <row r="575" spans="1:3">
      <c r="A575" s="1">
        <v>33</v>
      </c>
      <c r="B575" s="12">
        <v>94</v>
      </c>
      <c r="C575">
        <v>3</v>
      </c>
    </row>
    <row r="576" spans="1:3">
      <c r="A576" s="1">
        <v>54</v>
      </c>
      <c r="B576" s="13">
        <v>96</v>
      </c>
      <c r="C576">
        <v>1</v>
      </c>
    </row>
    <row r="577" spans="1:3">
      <c r="A577" s="1">
        <v>60</v>
      </c>
      <c r="B577" s="3">
        <v>97</v>
      </c>
      <c r="C577">
        <v>1</v>
      </c>
    </row>
    <row r="578" spans="1:3">
      <c r="A578" s="1">
        <v>82</v>
      </c>
      <c r="B578" s="4">
        <v>98</v>
      </c>
      <c r="C578">
        <v>1</v>
      </c>
    </row>
    <row r="579" spans="1:3">
      <c r="A579" s="1">
        <v>42</v>
      </c>
      <c r="B579" s="7">
        <v>99</v>
      </c>
      <c r="C579">
        <v>1</v>
      </c>
    </row>
    <row r="580" spans="1:3">
      <c r="A580" s="1">
        <v>40</v>
      </c>
      <c r="B580" s="8">
        <v>100</v>
      </c>
    </row>
    <row r="581" spans="1:3">
      <c r="A581" s="1">
        <v>55</v>
      </c>
      <c r="B581" s="8">
        <v>100</v>
      </c>
      <c r="C581">
        <v>2</v>
      </c>
    </row>
    <row r="582" spans="1:3">
      <c r="A582" s="1">
        <v>114</v>
      </c>
      <c r="B582" s="9">
        <v>102</v>
      </c>
    </row>
    <row r="583" spans="1:3">
      <c r="A583" s="1">
        <v>36</v>
      </c>
      <c r="B583" s="9">
        <v>102</v>
      </c>
      <c r="C583">
        <v>2</v>
      </c>
    </row>
    <row r="584" spans="1:3">
      <c r="A584" s="1">
        <v>61</v>
      </c>
      <c r="B584" s="12">
        <v>103</v>
      </c>
      <c r="C584">
        <v>1</v>
      </c>
    </row>
    <row r="585" spans="1:3">
      <c r="A585" s="1">
        <v>46</v>
      </c>
      <c r="B585" s="13">
        <v>104</v>
      </c>
    </row>
    <row r="586" spans="1:3">
      <c r="A586" s="1">
        <v>38</v>
      </c>
      <c r="B586" s="13">
        <v>104</v>
      </c>
      <c r="C586">
        <v>2</v>
      </c>
    </row>
    <row r="587" spans="1:3">
      <c r="A587" s="1">
        <v>36</v>
      </c>
      <c r="B587" s="3">
        <v>105</v>
      </c>
      <c r="C587">
        <v>1</v>
      </c>
    </row>
    <row r="588" spans="1:3">
      <c r="A588" s="1">
        <v>67</v>
      </c>
      <c r="B588" s="4">
        <v>107</v>
      </c>
    </row>
    <row r="589" spans="1:3">
      <c r="A589" s="1">
        <v>38</v>
      </c>
      <c r="B589" s="4">
        <v>107</v>
      </c>
    </row>
    <row r="590" spans="1:3">
      <c r="A590" s="1">
        <v>76</v>
      </c>
      <c r="B590" s="4">
        <v>107</v>
      </c>
    </row>
    <row r="591" spans="1:3">
      <c r="A591" s="1">
        <v>71</v>
      </c>
      <c r="B591" s="4">
        <v>107</v>
      </c>
      <c r="C591">
        <v>4</v>
      </c>
    </row>
    <row r="592" spans="1:3">
      <c r="A592" s="1">
        <v>62</v>
      </c>
      <c r="B592" s="7">
        <v>110</v>
      </c>
      <c r="C592">
        <v>1</v>
      </c>
    </row>
    <row r="593" spans="1:3">
      <c r="A593" s="1">
        <v>61</v>
      </c>
      <c r="B593" s="8">
        <v>112</v>
      </c>
    </row>
    <row r="594" spans="1:3">
      <c r="A594" s="1">
        <v>49</v>
      </c>
      <c r="B594" s="8">
        <v>112</v>
      </c>
      <c r="C594">
        <v>2</v>
      </c>
    </row>
    <row r="595" spans="1:3">
      <c r="A595" s="1">
        <v>33</v>
      </c>
      <c r="B595" s="9">
        <v>113</v>
      </c>
      <c r="C595">
        <v>1</v>
      </c>
    </row>
    <row r="596" spans="1:3">
      <c r="A596" s="1">
        <v>115</v>
      </c>
      <c r="B596" s="12">
        <v>114</v>
      </c>
    </row>
    <row r="597" spans="1:3">
      <c r="A597" s="1">
        <v>118</v>
      </c>
      <c r="B597" s="12">
        <v>114</v>
      </c>
      <c r="C597">
        <v>2</v>
      </c>
    </row>
    <row r="598" spans="1:3">
      <c r="A598" s="1">
        <v>98</v>
      </c>
      <c r="B598" s="13">
        <v>115</v>
      </c>
    </row>
    <row r="599" spans="1:3">
      <c r="A599" s="1">
        <v>59</v>
      </c>
      <c r="B599" s="13">
        <v>115</v>
      </c>
      <c r="C599">
        <v>2</v>
      </c>
    </row>
    <row r="600" spans="1:3">
      <c r="A600" s="1">
        <v>73</v>
      </c>
      <c r="B600" s="3">
        <v>118</v>
      </c>
    </row>
    <row r="601" spans="1:3">
      <c r="A601" s="1">
        <v>130</v>
      </c>
      <c r="B601" s="3">
        <v>118</v>
      </c>
      <c r="C601">
        <v>2</v>
      </c>
    </row>
    <row r="602" spans="1:3">
      <c r="A602" s="1">
        <v>38</v>
      </c>
      <c r="B602" s="4">
        <v>119</v>
      </c>
      <c r="C602">
        <v>1</v>
      </c>
    </row>
    <row r="603" spans="1:3">
      <c r="A603" s="1">
        <v>189</v>
      </c>
      <c r="B603" s="7">
        <v>122</v>
      </c>
      <c r="C603">
        <v>1</v>
      </c>
    </row>
    <row r="604" spans="1:3">
      <c r="A604" s="1">
        <v>42</v>
      </c>
      <c r="B604" s="8">
        <v>123</v>
      </c>
      <c r="C604">
        <v>1</v>
      </c>
    </row>
    <row r="605" spans="1:3">
      <c r="A605" s="1">
        <v>33</v>
      </c>
      <c r="B605" s="9">
        <v>124</v>
      </c>
      <c r="C605">
        <v>1</v>
      </c>
    </row>
    <row r="606" spans="1:3">
      <c r="A606" s="1">
        <v>41</v>
      </c>
      <c r="B606" s="12">
        <v>126</v>
      </c>
      <c r="C606">
        <v>1</v>
      </c>
    </row>
    <row r="607" spans="1:3">
      <c r="A607" s="1">
        <v>36</v>
      </c>
      <c r="B607" s="13">
        <v>130</v>
      </c>
      <c r="C607">
        <v>1</v>
      </c>
    </row>
    <row r="608" spans="1:3">
      <c r="A608" s="1">
        <v>52</v>
      </c>
      <c r="B608" s="3">
        <v>131</v>
      </c>
      <c r="C608">
        <v>1</v>
      </c>
    </row>
    <row r="609" spans="1:3">
      <c r="A609" s="1">
        <v>138</v>
      </c>
      <c r="B609" s="4">
        <v>137</v>
      </c>
    </row>
    <row r="610" spans="1:3">
      <c r="A610" s="1">
        <v>70</v>
      </c>
      <c r="B610" s="4">
        <v>137</v>
      </c>
    </row>
    <row r="611" spans="1:3">
      <c r="A611" s="1">
        <v>55</v>
      </c>
      <c r="B611" s="4">
        <v>137</v>
      </c>
      <c r="C611">
        <v>3</v>
      </c>
    </row>
    <row r="612" spans="1:3">
      <c r="A612" s="1">
        <v>37</v>
      </c>
      <c r="B612" s="7">
        <v>138</v>
      </c>
      <c r="C612">
        <v>1</v>
      </c>
    </row>
    <row r="613" spans="1:3">
      <c r="A613" s="1">
        <v>96</v>
      </c>
      <c r="B613" s="8">
        <v>145</v>
      </c>
      <c r="C613">
        <v>1</v>
      </c>
    </row>
    <row r="614" spans="1:3">
      <c r="A614" s="1">
        <v>47</v>
      </c>
      <c r="B614" s="9">
        <v>151</v>
      </c>
      <c r="C614">
        <v>1</v>
      </c>
    </row>
    <row r="615" spans="1:3">
      <c r="A615" s="1">
        <v>56</v>
      </c>
      <c r="B615" s="12">
        <v>152</v>
      </c>
    </row>
    <row r="616" spans="1:3">
      <c r="A616" s="1">
        <v>51</v>
      </c>
      <c r="B616" s="12">
        <v>152</v>
      </c>
      <c r="C616">
        <v>2</v>
      </c>
    </row>
    <row r="617" spans="1:3">
      <c r="A617" s="1">
        <v>34</v>
      </c>
      <c r="B617" s="13">
        <v>153</v>
      </c>
      <c r="C617">
        <v>1</v>
      </c>
    </row>
    <row r="618" spans="1:3">
      <c r="A618" s="1">
        <v>38</v>
      </c>
      <c r="B618" s="3">
        <v>160</v>
      </c>
    </row>
    <row r="619" spans="1:3">
      <c r="A619" s="1">
        <v>80</v>
      </c>
      <c r="B619" s="3">
        <v>160</v>
      </c>
      <c r="C619">
        <v>2</v>
      </c>
    </row>
    <row r="620" spans="1:3">
      <c r="A620" s="1">
        <v>47</v>
      </c>
      <c r="B620" s="4">
        <v>162</v>
      </c>
      <c r="C620">
        <v>1</v>
      </c>
    </row>
    <row r="621" spans="1:3">
      <c r="A621" s="1">
        <v>59</v>
      </c>
      <c r="B621" s="7">
        <v>165</v>
      </c>
      <c r="C621">
        <v>1</v>
      </c>
    </row>
    <row r="622" spans="1:3">
      <c r="A622" s="1">
        <v>177</v>
      </c>
      <c r="B622" s="8">
        <v>177</v>
      </c>
      <c r="C622">
        <v>1</v>
      </c>
    </row>
    <row r="623" spans="1:3">
      <c r="A623" s="1">
        <v>60</v>
      </c>
      <c r="B623" s="9">
        <v>183</v>
      </c>
      <c r="C623">
        <v>1</v>
      </c>
    </row>
    <row r="624" spans="1:3">
      <c r="A624" s="1">
        <v>112</v>
      </c>
      <c r="B624" s="12">
        <v>184</v>
      </c>
      <c r="C624">
        <v>1</v>
      </c>
    </row>
    <row r="625" spans="1:4">
      <c r="A625" s="1">
        <v>34</v>
      </c>
      <c r="B625" s="13">
        <v>189</v>
      </c>
      <c r="C625">
        <v>1</v>
      </c>
    </row>
    <row r="626" spans="1:4">
      <c r="A626" s="1">
        <v>114</v>
      </c>
      <c r="B626" s="3">
        <v>190</v>
      </c>
      <c r="C626">
        <v>1</v>
      </c>
    </row>
    <row r="627" spans="1:4">
      <c r="A627" s="1">
        <v>92</v>
      </c>
      <c r="B627" s="4">
        <v>192</v>
      </c>
      <c r="C627">
        <v>1</v>
      </c>
    </row>
    <row r="628" spans="1:4">
      <c r="A628" s="1">
        <v>71</v>
      </c>
      <c r="B628" s="7">
        <v>205</v>
      </c>
    </row>
    <row r="629" spans="1:4">
      <c r="A629" s="1">
        <v>39</v>
      </c>
      <c r="B629" s="7">
        <v>205</v>
      </c>
      <c r="C629">
        <v>2</v>
      </c>
    </row>
    <row r="630" spans="1:4">
      <c r="A630" s="1">
        <v>42</v>
      </c>
      <c r="B630" s="8">
        <v>213</v>
      </c>
      <c r="C630">
        <v>1</v>
      </c>
    </row>
    <row r="631" spans="1:4">
      <c r="A631" s="1">
        <v>37</v>
      </c>
      <c r="B631" s="9">
        <v>260</v>
      </c>
      <c r="C631">
        <v>1</v>
      </c>
    </row>
    <row r="632" spans="1:4">
      <c r="A632" s="1">
        <v>59</v>
      </c>
      <c r="B632" s="12">
        <v>548</v>
      </c>
      <c r="C632">
        <v>1</v>
      </c>
      <c r="D632">
        <f>SUM(C349:C632)</f>
        <v>285</v>
      </c>
    </row>
    <row r="633" spans="1:4">
      <c r="A633" s="1">
        <v>40</v>
      </c>
    </row>
    <row r="634" spans="1:4">
      <c r="A634" s="2">
        <f>SUM(A2:A633)</f>
        <v>24504</v>
      </c>
      <c r="C634">
        <f>SUM(C20:C632)</f>
        <v>632</v>
      </c>
    </row>
    <row r="636" spans="1:4">
      <c r="A636" s="1">
        <v>24504</v>
      </c>
    </row>
    <row r="637" spans="1:4">
      <c r="A637" s="1">
        <f>A636-A634</f>
        <v>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94"/>
  <sheetViews>
    <sheetView topLeftCell="AJ1" workbookViewId="0">
      <selection activeCell="AM28" sqref="AM28"/>
    </sheetView>
  </sheetViews>
  <sheetFormatPr defaultRowHeight="12.75"/>
  <cols>
    <col min="1" max="1" width="21.85546875" customWidth="1"/>
    <col min="2" max="2" width="10.7109375" customWidth="1"/>
    <col min="3" max="3" width="14.5703125" customWidth="1"/>
    <col min="4" max="110" width="7.28515625" customWidth="1"/>
  </cols>
  <sheetData>
    <row r="1" spans="1:111" s="64" customFormat="1">
      <c r="S1" s="74" t="s">
        <v>148</v>
      </c>
      <c r="T1" s="74"/>
      <c r="U1" s="74"/>
      <c r="AK1" s="74" t="s">
        <v>150</v>
      </c>
      <c r="AL1" s="74"/>
      <c r="AM1" s="74"/>
      <c r="BC1" s="74" t="s">
        <v>148</v>
      </c>
      <c r="BD1" s="74"/>
      <c r="BE1" s="74"/>
      <c r="BU1" s="74" t="s">
        <v>148</v>
      </c>
      <c r="BV1" s="74"/>
      <c r="BW1" s="74"/>
      <c r="CM1" s="74" t="s">
        <v>148</v>
      </c>
      <c r="CN1" s="74"/>
      <c r="CO1" s="74"/>
      <c r="DD1" s="74" t="s">
        <v>148</v>
      </c>
      <c r="DE1" s="74"/>
      <c r="DF1" s="74"/>
    </row>
    <row r="2" spans="1:111" ht="27" customHeight="1">
      <c r="A2" s="75" t="s">
        <v>4</v>
      </c>
      <c r="B2" s="72" t="s">
        <v>131</v>
      </c>
      <c r="C2" s="73"/>
      <c r="D2" s="71" t="s">
        <v>133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 t="s">
        <v>133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 t="s">
        <v>133</v>
      </c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 t="s">
        <v>133</v>
      </c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 t="s">
        <v>133</v>
      </c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 t="s">
        <v>133</v>
      </c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63"/>
    </row>
    <row r="3" spans="1:111" ht="21.75" customHeight="1">
      <c r="A3" s="75"/>
      <c r="B3" s="76" t="s">
        <v>134</v>
      </c>
      <c r="C3" s="76" t="s">
        <v>146</v>
      </c>
      <c r="D3" s="71" t="s">
        <v>132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 t="s">
        <v>132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 t="s">
        <v>132</v>
      </c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 t="s">
        <v>132</v>
      </c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 t="s">
        <v>132</v>
      </c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 t="s">
        <v>132</v>
      </c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63"/>
    </row>
    <row r="4" spans="1:111" ht="38.25" customHeight="1">
      <c r="A4" s="75"/>
      <c r="B4" s="77"/>
      <c r="C4" s="77"/>
      <c r="D4" s="30">
        <v>25</v>
      </c>
      <c r="E4" s="30">
        <v>26</v>
      </c>
      <c r="F4" s="30">
        <v>27</v>
      </c>
      <c r="G4" s="30">
        <v>28</v>
      </c>
      <c r="H4" s="30">
        <v>29</v>
      </c>
      <c r="I4" s="30">
        <v>30</v>
      </c>
      <c r="J4" s="30">
        <v>31</v>
      </c>
      <c r="K4" s="30">
        <v>32</v>
      </c>
      <c r="L4" s="30">
        <v>33</v>
      </c>
      <c r="M4" s="30">
        <v>34</v>
      </c>
      <c r="N4" s="30">
        <v>35</v>
      </c>
      <c r="O4" s="30">
        <v>36</v>
      </c>
      <c r="P4" s="30">
        <v>37</v>
      </c>
      <c r="Q4" s="30">
        <v>38</v>
      </c>
      <c r="R4" s="30">
        <v>39</v>
      </c>
      <c r="S4" s="30">
        <v>40</v>
      </c>
      <c r="T4" s="30">
        <v>41</v>
      </c>
      <c r="U4" s="30">
        <v>42</v>
      </c>
      <c r="V4" s="30">
        <v>43</v>
      </c>
      <c r="W4" s="30">
        <v>46</v>
      </c>
      <c r="X4" s="30">
        <v>47</v>
      </c>
      <c r="Y4" s="30">
        <v>48</v>
      </c>
      <c r="Z4" s="30">
        <v>49</v>
      </c>
      <c r="AA4" s="30">
        <v>50</v>
      </c>
      <c r="AB4" s="30">
        <v>51</v>
      </c>
      <c r="AC4" s="30">
        <v>52</v>
      </c>
      <c r="AD4" s="30">
        <v>53</v>
      </c>
      <c r="AE4" s="30">
        <v>54</v>
      </c>
      <c r="AF4" s="30">
        <v>55</v>
      </c>
      <c r="AG4" s="30">
        <v>56</v>
      </c>
      <c r="AH4" s="30">
        <v>57</v>
      </c>
      <c r="AI4" s="30">
        <v>58</v>
      </c>
      <c r="AJ4" s="30">
        <v>59</v>
      </c>
      <c r="AK4" s="30">
        <v>60</v>
      </c>
      <c r="AL4" s="30">
        <v>61</v>
      </c>
      <c r="AM4" s="30">
        <v>62</v>
      </c>
      <c r="AN4" s="30">
        <v>63</v>
      </c>
      <c r="AO4" s="30">
        <v>64</v>
      </c>
      <c r="AP4" s="30">
        <v>65</v>
      </c>
      <c r="AQ4" s="30">
        <v>66</v>
      </c>
      <c r="AR4" s="30">
        <v>67</v>
      </c>
      <c r="AS4" s="30">
        <v>68</v>
      </c>
      <c r="AT4" s="30">
        <v>69</v>
      </c>
      <c r="AU4" s="30">
        <v>70</v>
      </c>
      <c r="AV4" s="30">
        <v>71</v>
      </c>
      <c r="AW4" s="30">
        <v>72</v>
      </c>
      <c r="AX4" s="30">
        <v>73</v>
      </c>
      <c r="AY4" s="30">
        <v>74</v>
      </c>
      <c r="AZ4" s="30">
        <v>75</v>
      </c>
      <c r="BA4" s="30">
        <v>76</v>
      </c>
      <c r="BB4" s="30">
        <v>77</v>
      </c>
      <c r="BC4" s="30">
        <v>78</v>
      </c>
      <c r="BD4" s="30">
        <v>79</v>
      </c>
      <c r="BE4" s="30">
        <v>80</v>
      </c>
      <c r="BF4" s="30">
        <v>81</v>
      </c>
      <c r="BG4" s="30">
        <v>82</v>
      </c>
      <c r="BH4" s="30">
        <v>83</v>
      </c>
      <c r="BI4" s="30">
        <v>84</v>
      </c>
      <c r="BJ4" s="30">
        <v>85</v>
      </c>
      <c r="BK4" s="30">
        <v>86</v>
      </c>
      <c r="BL4" s="30">
        <v>87</v>
      </c>
      <c r="BM4" s="30">
        <v>88</v>
      </c>
      <c r="BN4" s="30">
        <v>89</v>
      </c>
      <c r="BO4" s="30">
        <v>92</v>
      </c>
      <c r="BP4" s="30">
        <v>94</v>
      </c>
      <c r="BQ4" s="30">
        <v>96</v>
      </c>
      <c r="BR4" s="30">
        <v>97</v>
      </c>
      <c r="BS4" s="30">
        <v>98</v>
      </c>
      <c r="BT4" s="30">
        <v>99</v>
      </c>
      <c r="BU4" s="30">
        <v>100</v>
      </c>
      <c r="BV4" s="30">
        <v>102</v>
      </c>
      <c r="BW4" s="30">
        <v>103</v>
      </c>
      <c r="BX4" s="30">
        <v>104</v>
      </c>
      <c r="BY4" s="30">
        <v>105</v>
      </c>
      <c r="BZ4" s="30">
        <v>107</v>
      </c>
      <c r="CA4" s="30">
        <v>110</v>
      </c>
      <c r="CB4" s="30">
        <v>112</v>
      </c>
      <c r="CC4" s="30">
        <v>113</v>
      </c>
      <c r="CD4" s="30">
        <v>114</v>
      </c>
      <c r="CE4" s="30">
        <v>115</v>
      </c>
      <c r="CF4" s="30">
        <v>118</v>
      </c>
      <c r="CG4" s="30">
        <v>119</v>
      </c>
      <c r="CH4" s="30">
        <v>122</v>
      </c>
      <c r="CI4" s="30">
        <v>123</v>
      </c>
      <c r="CJ4" s="30">
        <v>124</v>
      </c>
      <c r="CK4" s="30">
        <v>126</v>
      </c>
      <c r="CL4" s="30">
        <v>130</v>
      </c>
      <c r="CM4" s="30">
        <v>131</v>
      </c>
      <c r="CN4" s="30">
        <v>137</v>
      </c>
      <c r="CO4" s="30">
        <v>138</v>
      </c>
      <c r="CP4" s="30">
        <v>145</v>
      </c>
      <c r="CQ4" s="30">
        <v>151</v>
      </c>
      <c r="CR4" s="30">
        <v>152</v>
      </c>
      <c r="CS4" s="30">
        <v>153</v>
      </c>
      <c r="CT4" s="30">
        <v>160</v>
      </c>
      <c r="CU4" s="30">
        <v>162</v>
      </c>
      <c r="CV4" s="30">
        <v>165</v>
      </c>
      <c r="CW4" s="30">
        <v>177</v>
      </c>
      <c r="CX4" s="30">
        <v>183</v>
      </c>
      <c r="CY4" s="30">
        <v>184</v>
      </c>
      <c r="CZ4" s="30">
        <v>189</v>
      </c>
      <c r="DA4" s="30">
        <v>190</v>
      </c>
      <c r="DB4" s="30">
        <v>192</v>
      </c>
      <c r="DC4" s="30">
        <v>205</v>
      </c>
      <c r="DD4" s="30">
        <v>213</v>
      </c>
      <c r="DE4" s="30">
        <v>260</v>
      </c>
      <c r="DF4" s="30">
        <v>548</v>
      </c>
    </row>
    <row r="5" spans="1:111" ht="12.6" customHeight="1">
      <c r="A5" s="29" t="s">
        <v>67</v>
      </c>
      <c r="B5" s="27">
        <v>402</v>
      </c>
      <c r="C5" s="27">
        <f>B5*4</f>
        <v>1608</v>
      </c>
      <c r="D5" s="32">
        <f>((25/25)*C5)/1000</f>
        <v>1.6080000000000001</v>
      </c>
      <c r="E5" s="32">
        <f>((26/25)*C5)/1000</f>
        <v>1.6723200000000003</v>
      </c>
      <c r="F5" s="32">
        <f>((27/25)*C5)/1000</f>
        <v>1.7366400000000002</v>
      </c>
      <c r="G5" s="32">
        <f>((28/25)*C5)/1000</f>
        <v>1.8009600000000003</v>
      </c>
      <c r="H5" s="32">
        <f>((29/25)*C5)/1000</f>
        <v>1.86528</v>
      </c>
      <c r="I5" s="32">
        <f>((30/25)*C5)/1000</f>
        <v>1.9296</v>
      </c>
      <c r="J5" s="32">
        <f>((31/25)*C5)/1000</f>
        <v>1.9939200000000001</v>
      </c>
      <c r="K5" s="32">
        <f>((32/25)*C5)/1000</f>
        <v>2.0582400000000001</v>
      </c>
      <c r="L5" s="32">
        <f>((33/25)*C5)/1000</f>
        <v>2.12256</v>
      </c>
      <c r="M5" s="32">
        <f>((34/25)*C5)/1000</f>
        <v>2.1868799999999999</v>
      </c>
      <c r="N5" s="32">
        <f>((35/25)*C5)/1000</f>
        <v>2.2511999999999999</v>
      </c>
      <c r="O5" s="32">
        <f>((36/25)*C5)/1000</f>
        <v>2.3155199999999998</v>
      </c>
      <c r="P5" s="32">
        <f>((37/25)*C5)/1000</f>
        <v>2.3798400000000002</v>
      </c>
      <c r="Q5" s="32">
        <f>((38/25)*C5)/1000</f>
        <v>2.4441599999999997</v>
      </c>
      <c r="R5" s="32">
        <f>((39/25)*C5)/1000</f>
        <v>2.50848</v>
      </c>
      <c r="S5" s="32">
        <f>((40/25)*C5)/1000</f>
        <v>2.5728</v>
      </c>
      <c r="T5" s="32">
        <f>((41/25)*C5)/1000</f>
        <v>2.6371199999999999</v>
      </c>
      <c r="U5" s="32">
        <f>((42/25)*C5)/1000</f>
        <v>2.7014399999999998</v>
      </c>
      <c r="V5" s="32">
        <f>((43/25)*C5)/1000</f>
        <v>2.7657599999999998</v>
      </c>
      <c r="W5" s="32">
        <f>((46/25)*C5)/1000</f>
        <v>2.9587200000000005</v>
      </c>
      <c r="X5" s="32">
        <f>((47/25)*C5)/1000</f>
        <v>3.0230399999999999</v>
      </c>
      <c r="Y5" s="32">
        <f>((48/25)*C5)/1000</f>
        <v>3.0873599999999999</v>
      </c>
      <c r="Z5" s="32">
        <f>((49/25)*C5)/1000</f>
        <v>3.1516799999999998</v>
      </c>
      <c r="AA5" s="32">
        <f>((50/25)*C5)/1000</f>
        <v>3.2160000000000002</v>
      </c>
      <c r="AB5" s="32">
        <f>((51/25)*C5)/1000</f>
        <v>3.2803200000000001</v>
      </c>
      <c r="AC5" s="32">
        <f>((52/25)*C5)/1000</f>
        <v>3.3446400000000005</v>
      </c>
      <c r="AD5" s="32">
        <f>((53/25)*C5)/1000</f>
        <v>3.40896</v>
      </c>
      <c r="AE5" s="32">
        <f>((54/25)*C5)/1000</f>
        <v>3.4732800000000004</v>
      </c>
      <c r="AF5" s="32">
        <f>((55/25)*C5)/1000</f>
        <v>3.5376000000000003</v>
      </c>
      <c r="AG5" s="32">
        <f>((56/25)*C5)/1000</f>
        <v>3.6019200000000007</v>
      </c>
      <c r="AH5" s="32">
        <f>((57/25)*C5)/1000</f>
        <v>3.6662399999999997</v>
      </c>
      <c r="AI5" s="32">
        <f>((58/25)*C5)/1000</f>
        <v>3.7305600000000001</v>
      </c>
      <c r="AJ5" s="32">
        <f>((59/25)*C5)/1000</f>
        <v>3.7948799999999996</v>
      </c>
      <c r="AK5" s="32">
        <f>((60/25)*C5)/1000</f>
        <v>3.8592</v>
      </c>
      <c r="AL5" s="32">
        <f>((61/25)*C5)/1000</f>
        <v>3.9235199999999999</v>
      </c>
      <c r="AM5" s="32">
        <f>((62/25)*C5)/1000</f>
        <v>3.9878400000000003</v>
      </c>
      <c r="AN5" s="32">
        <f>((63/25)*C5)/1000</f>
        <v>4.0521599999999998</v>
      </c>
      <c r="AO5" s="32">
        <f>((64/25)*C5)/1000</f>
        <v>4.1164800000000001</v>
      </c>
      <c r="AP5" s="32">
        <f>((65/25)*C5)/1000</f>
        <v>4.1808000000000005</v>
      </c>
      <c r="AQ5" s="32">
        <f>((66/25)*C5)/1000</f>
        <v>4.24512</v>
      </c>
      <c r="AR5" s="32">
        <f>((67/25)*C5)/1000</f>
        <v>4.3094400000000004</v>
      </c>
      <c r="AS5" s="32">
        <f>((68/25)*C5)/1000</f>
        <v>4.3737599999999999</v>
      </c>
      <c r="AT5" s="32">
        <f>((69/25)*C5)/1000</f>
        <v>4.4380800000000002</v>
      </c>
      <c r="AU5" s="32">
        <f>((70/25)*C5)/1000</f>
        <v>4.5023999999999997</v>
      </c>
      <c r="AV5" s="32">
        <f>((71/25)*C5)/1000</f>
        <v>4.5667199999999992</v>
      </c>
      <c r="AW5" s="32">
        <f>((72/25)*C5)/1000</f>
        <v>4.6310399999999996</v>
      </c>
      <c r="AX5" s="32">
        <f>((73/25)*C5)/1000</f>
        <v>4.69536</v>
      </c>
      <c r="AY5" s="32">
        <f>((74/25)*C5)/1000</f>
        <v>4.7596800000000004</v>
      </c>
      <c r="AZ5" s="32">
        <f>((75/25)*C5)/1000</f>
        <v>4.8239999999999998</v>
      </c>
      <c r="BA5" s="32">
        <f>((76/25)*C5)/1000</f>
        <v>4.8883199999999993</v>
      </c>
      <c r="BB5" s="32">
        <f>((77/25)*C5)/1000</f>
        <v>4.9526400000000006</v>
      </c>
      <c r="BC5" s="32">
        <f>((78/25)*C5)/1000</f>
        <v>5.0169600000000001</v>
      </c>
      <c r="BD5" s="32">
        <f>((79/25)*C5)/1000</f>
        <v>5.0812800000000005</v>
      </c>
      <c r="BE5" s="32">
        <f>((80/25)*C5)/1000</f>
        <v>5.1456</v>
      </c>
      <c r="BF5" s="32">
        <f>((81/25)*C5)/1000</f>
        <v>5.2099200000000003</v>
      </c>
      <c r="BG5" s="32">
        <f>((82/25)*C5)/1000</f>
        <v>5.2742399999999998</v>
      </c>
      <c r="BH5" s="32">
        <f>((83/25)*C5)/1000</f>
        <v>5.3385599999999993</v>
      </c>
      <c r="BI5" s="32">
        <f>((84/25)*C5)/1000</f>
        <v>5.4028799999999997</v>
      </c>
      <c r="BJ5" s="32">
        <f>((85/25)*C5)/1000</f>
        <v>5.4672000000000001</v>
      </c>
      <c r="BK5" s="32">
        <f>((86/25)*C5)/1000</f>
        <v>5.5315199999999995</v>
      </c>
      <c r="BL5" s="32">
        <f>((87/25)*C5)/1000</f>
        <v>5.5958399999999999</v>
      </c>
      <c r="BM5" s="32">
        <f>((88/25)*C5)/1000</f>
        <v>5.6601599999999994</v>
      </c>
      <c r="BN5" s="32">
        <f>((89/25)*C5)/1000</f>
        <v>5.7244800000000007</v>
      </c>
      <c r="BO5" s="32">
        <f>((92/25)*C5)/1000</f>
        <v>5.9174400000000009</v>
      </c>
      <c r="BP5" s="32">
        <f>((94/25)*C5)/1000</f>
        <v>6.0460799999999999</v>
      </c>
      <c r="BQ5" s="32">
        <f>((96/25)*C5)/1000</f>
        <v>6.1747199999999998</v>
      </c>
      <c r="BR5" s="32">
        <f>((97/25)*C5)/1000</f>
        <v>6.2390400000000001</v>
      </c>
      <c r="BS5" s="32">
        <f>((98/25)*C5)/1000</f>
        <v>6.3033599999999996</v>
      </c>
      <c r="BT5" s="32">
        <f>((99/25)*C5)/1000</f>
        <v>6.36768</v>
      </c>
      <c r="BU5" s="32">
        <f>((100/25)*C5)/1000</f>
        <v>6.4320000000000004</v>
      </c>
      <c r="BV5" s="32">
        <f>((102/25)*C5)/1000</f>
        <v>6.5606400000000002</v>
      </c>
      <c r="BW5" s="32">
        <f>((103/25)*C5)/1000</f>
        <v>6.6249599999999997</v>
      </c>
      <c r="BX5" s="32">
        <f>((104/25)*C5)/1000</f>
        <v>6.689280000000001</v>
      </c>
      <c r="BY5" s="32">
        <f>((105/25)*C5)/1000</f>
        <v>6.7536000000000005</v>
      </c>
      <c r="BZ5" s="32">
        <f>((107/25)*C5)/1000</f>
        <v>6.8822400000000004</v>
      </c>
      <c r="CA5" s="32">
        <f>((110/25)*C5)/1000</f>
        <v>7.0752000000000006</v>
      </c>
      <c r="CB5" s="32">
        <f>((112/25)*C5)/1000</f>
        <v>7.2038400000000014</v>
      </c>
      <c r="CC5" s="32">
        <f>((113/25)*C5)/1000</f>
        <v>7.2681599999999991</v>
      </c>
      <c r="CD5" s="32">
        <f>((114/25)*C5)/1000</f>
        <v>7.3324799999999994</v>
      </c>
      <c r="CE5" s="32">
        <f>((115/25)*C5)/1000</f>
        <v>7.3967999999999989</v>
      </c>
      <c r="CF5" s="32">
        <f>((118/25)*C5)/1000</f>
        <v>7.5897599999999992</v>
      </c>
      <c r="CG5" s="32">
        <f>((119/25)*C5)/1000</f>
        <v>7.6540799999999996</v>
      </c>
      <c r="CH5" s="32">
        <f>((122/25)*C5)/1000</f>
        <v>7.8470399999999998</v>
      </c>
      <c r="CI5" s="32">
        <f>((123/25)*C5)/1000</f>
        <v>7.9113599999999993</v>
      </c>
      <c r="CJ5" s="32">
        <f>((124/25)*C5)/1000</f>
        <v>7.9756800000000005</v>
      </c>
      <c r="CK5" s="32">
        <f>((126/25)*C5)/1000</f>
        <v>8.1043199999999995</v>
      </c>
      <c r="CL5" s="32">
        <f>((130/25)*C5)/1000</f>
        <v>8.361600000000001</v>
      </c>
      <c r="CM5" s="32">
        <f>((131/25)*C5)/1000</f>
        <v>8.4259199999999996</v>
      </c>
      <c r="CN5" s="32">
        <f>((137/25)*C5)/1000</f>
        <v>8.8118400000000001</v>
      </c>
      <c r="CO5" s="32">
        <f>((138/25)*C5)/1000</f>
        <v>8.8761600000000005</v>
      </c>
      <c r="CP5" s="32">
        <f>((145/25)*C5)/1000</f>
        <v>9.3263999999999996</v>
      </c>
      <c r="CQ5" s="32">
        <f>((151/25)*C5)/1000</f>
        <v>9.7123200000000001</v>
      </c>
      <c r="CR5" s="32">
        <f>((152/25)*C5)/1000</f>
        <v>9.7766399999999987</v>
      </c>
      <c r="CS5" s="32">
        <f>((153/25)*C5)/1000</f>
        <v>9.8409600000000008</v>
      </c>
      <c r="CT5" s="32">
        <f>((160/25)*C5)/1000</f>
        <v>10.2912</v>
      </c>
      <c r="CU5" s="32">
        <f>((162/25)*C5)/1000</f>
        <v>10.419840000000001</v>
      </c>
      <c r="CV5" s="32">
        <f>((165/25)*C5)/1000</f>
        <v>10.6128</v>
      </c>
      <c r="CW5" s="32">
        <f>((177/25)*C5)/1000</f>
        <v>11.384639999999999</v>
      </c>
      <c r="CX5" s="32">
        <f>((183/25)*C5)/1000</f>
        <v>11.770560000000001</v>
      </c>
      <c r="CY5" s="32">
        <f>((184/25)*C5)/1000</f>
        <v>11.834880000000002</v>
      </c>
      <c r="CZ5" s="32">
        <f>((189/25)*C5)/1000</f>
        <v>12.15648</v>
      </c>
      <c r="DA5" s="32">
        <f>((190/25)*C5)/1000</f>
        <v>12.220799999999999</v>
      </c>
      <c r="DB5" s="32">
        <f>((192/25)*C5)/1000</f>
        <v>12.34944</v>
      </c>
      <c r="DC5" s="32">
        <f>((205/25)*C5)/1000</f>
        <v>13.185599999999999</v>
      </c>
      <c r="DD5" s="32">
        <f>((213/25)*C5)/1000</f>
        <v>13.70016</v>
      </c>
      <c r="DE5" s="32">
        <f>((260/25)*C5)/1000</f>
        <v>16.723200000000002</v>
      </c>
      <c r="DF5" s="32">
        <f>((548/25)*C5)/1000</f>
        <v>35.24736</v>
      </c>
    </row>
    <row r="6" spans="1:111" ht="12.6" customHeight="1">
      <c r="A6" s="17" t="s">
        <v>54</v>
      </c>
      <c r="B6" s="28">
        <v>3575</v>
      </c>
      <c r="C6" s="28">
        <f t="shared" ref="C6:C69" si="0">B6*4</f>
        <v>14300</v>
      </c>
      <c r="D6" s="32">
        <f t="shared" ref="D6:D69" si="1">((25/25)*C6)/1000</f>
        <v>14.3</v>
      </c>
      <c r="E6" s="32">
        <f t="shared" ref="E6:E69" si="2">((26/25)*C6)/1000</f>
        <v>14.872</v>
      </c>
      <c r="F6" s="32">
        <f t="shared" ref="F6:F69" si="3">((27/25)*C6)/1000</f>
        <v>15.444000000000003</v>
      </c>
      <c r="G6" s="32">
        <f t="shared" ref="G6:G69" si="4">((28/25)*C6)/1000</f>
        <v>16.016000000000002</v>
      </c>
      <c r="H6" s="32">
        <f t="shared" ref="H6:H69" si="5">((29/25)*C6)/1000</f>
        <v>16.588000000000001</v>
      </c>
      <c r="I6" s="32">
        <f t="shared" ref="I6:I69" si="6">((30/25)*C6)/1000</f>
        <v>17.16</v>
      </c>
      <c r="J6" s="32">
        <f t="shared" ref="J6:J69" si="7">((31/25)*C6)/1000</f>
        <v>17.731999999999999</v>
      </c>
      <c r="K6" s="32">
        <f t="shared" ref="K6:K69" si="8">((32/25)*C6)/1000</f>
        <v>18.303999999999998</v>
      </c>
      <c r="L6" s="32">
        <f t="shared" ref="L6:L69" si="9">((33/25)*C6)/1000</f>
        <v>18.876000000000001</v>
      </c>
      <c r="M6" s="32">
        <f t="shared" ref="M6:M69" si="10">((34/25)*C6)/1000</f>
        <v>19.448</v>
      </c>
      <c r="N6" s="32">
        <f t="shared" ref="N6:N69" si="11">((35/25)*C6)/1000</f>
        <v>20.02</v>
      </c>
      <c r="O6" s="32">
        <f t="shared" ref="O6:O69" si="12">((36/25)*C6)/1000</f>
        <v>20.591999999999999</v>
      </c>
      <c r="P6" s="32">
        <f t="shared" ref="P6:P69" si="13">((37/25)*C6)/1000</f>
        <v>21.164000000000001</v>
      </c>
      <c r="Q6" s="32">
        <f t="shared" ref="Q6:Q69" si="14">((38/25)*C6)/1000</f>
        <v>21.736000000000001</v>
      </c>
      <c r="R6" s="32">
        <f t="shared" ref="R6:R69" si="15">((39/25)*C6)/1000</f>
        <v>22.308</v>
      </c>
      <c r="S6" s="32">
        <f t="shared" ref="S6:S69" si="16">((40/25)*C6)/1000</f>
        <v>22.88</v>
      </c>
      <c r="T6" s="32">
        <f t="shared" ref="T6:T69" si="17">((41/25)*C6)/1000</f>
        <v>23.452000000000002</v>
      </c>
      <c r="U6" s="32">
        <f t="shared" ref="U6:U69" si="18">((42/25)*C6)/1000</f>
        <v>24.024000000000001</v>
      </c>
      <c r="V6" s="32">
        <f t="shared" ref="V6:V69" si="19">((43/25)*C6)/1000</f>
        <v>24.596</v>
      </c>
      <c r="W6" s="32">
        <f t="shared" ref="W6:W69" si="20">((46/25)*C6)/1000</f>
        <v>26.312000000000001</v>
      </c>
      <c r="X6" s="32">
        <f t="shared" ref="X6:X69" si="21">((47/25)*C6)/1000</f>
        <v>26.884</v>
      </c>
      <c r="Y6" s="32">
        <f t="shared" ref="Y6:Y69" si="22">((48/25)*C6)/1000</f>
        <v>27.456</v>
      </c>
      <c r="Z6" s="32">
        <f t="shared" ref="Z6:Z69" si="23">((49/25)*C6)/1000</f>
        <v>28.027999999999999</v>
      </c>
      <c r="AA6" s="32">
        <f t="shared" ref="AA6:AA69" si="24">((50/25)*C6)/1000</f>
        <v>28.6</v>
      </c>
      <c r="AB6" s="32">
        <f t="shared" ref="AB6:AB69" si="25">((51/25)*C6)/1000</f>
        <v>29.172000000000001</v>
      </c>
      <c r="AC6" s="32">
        <f t="shared" ref="AC6:AC69" si="26">((52/25)*C6)/1000</f>
        <v>29.744</v>
      </c>
      <c r="AD6" s="32">
        <f t="shared" ref="AD6:AD69" si="27">((53/25)*C6)/1000</f>
        <v>30.315999999999999</v>
      </c>
      <c r="AE6" s="32">
        <f t="shared" ref="AE6:AE69" si="28">((54/25)*C6)/1000</f>
        <v>30.888000000000005</v>
      </c>
      <c r="AF6" s="32">
        <f t="shared" ref="AF6:AF69" si="29">((55/25)*C6)/1000</f>
        <v>31.460000000000004</v>
      </c>
      <c r="AG6" s="32">
        <f t="shared" ref="AG6:AG69" si="30">((56/25)*C6)/1000</f>
        <v>32.032000000000004</v>
      </c>
      <c r="AH6" s="32">
        <f t="shared" ref="AH6:AH69" si="31">((57/25)*C6)/1000</f>
        <v>32.603999999999999</v>
      </c>
      <c r="AI6" s="32">
        <f t="shared" ref="AI6:AI69" si="32">((58/25)*C6)/1000</f>
        <v>33.176000000000002</v>
      </c>
      <c r="AJ6" s="32">
        <f t="shared" ref="AJ6:AJ69" si="33">((59/25)*C6)/1000</f>
        <v>33.747999999999998</v>
      </c>
      <c r="AK6" s="32">
        <f t="shared" ref="AK6:AK69" si="34">((60/25)*C6)/1000</f>
        <v>34.32</v>
      </c>
      <c r="AL6" s="32">
        <f t="shared" ref="AL6:AL69" si="35">((61/25)*C6)/1000</f>
        <v>34.892000000000003</v>
      </c>
      <c r="AM6" s="32">
        <f t="shared" ref="AM6:AM69" si="36">((62/25)*C6)/1000</f>
        <v>35.463999999999999</v>
      </c>
      <c r="AN6" s="32">
        <f t="shared" ref="AN6:AN69" si="37">((63/25)*C6)/1000</f>
        <v>36.036000000000001</v>
      </c>
      <c r="AO6" s="32">
        <f t="shared" ref="AO6:AO69" si="38">((64/25)*C6)/1000</f>
        <v>36.607999999999997</v>
      </c>
      <c r="AP6" s="32">
        <f t="shared" ref="AP6:AP69" si="39">((65/25)*C6)/1000</f>
        <v>37.18</v>
      </c>
      <c r="AQ6" s="32">
        <f t="shared" ref="AQ6:AQ69" si="40">((66/25)*C6)/1000</f>
        <v>37.752000000000002</v>
      </c>
      <c r="AR6" s="32">
        <f t="shared" ref="AR6:AR69" si="41">((67/25)*C6)/1000</f>
        <v>38.323999999999998</v>
      </c>
      <c r="AS6" s="32">
        <f t="shared" ref="AS6:AS69" si="42">((68/25)*C6)/1000</f>
        <v>38.896000000000001</v>
      </c>
      <c r="AT6" s="32">
        <f t="shared" ref="AT6:AT69" si="43">((69/25)*C6)/1000</f>
        <v>39.468000000000004</v>
      </c>
      <c r="AU6" s="32">
        <f t="shared" ref="AU6:AU69" si="44">((70/25)*C6)/1000</f>
        <v>40.04</v>
      </c>
      <c r="AV6" s="32">
        <f t="shared" ref="AV6:AV69" si="45">((71/25)*C6)/1000</f>
        <v>40.612000000000002</v>
      </c>
      <c r="AW6" s="32">
        <f t="shared" ref="AW6:AW69" si="46">((72/25)*C6)/1000</f>
        <v>41.183999999999997</v>
      </c>
      <c r="AX6" s="32">
        <f t="shared" ref="AX6:AX69" si="47">((73/25)*C6)/1000</f>
        <v>41.756</v>
      </c>
      <c r="AY6" s="32">
        <f t="shared" ref="AY6:AY69" si="48">((74/25)*C6)/1000</f>
        <v>42.328000000000003</v>
      </c>
      <c r="AZ6" s="32">
        <f t="shared" ref="AZ6:AZ69" si="49">((75/25)*C6)/1000</f>
        <v>42.9</v>
      </c>
      <c r="BA6" s="32">
        <f t="shared" ref="BA6:BA69" si="50">((76/25)*C6)/1000</f>
        <v>43.472000000000001</v>
      </c>
      <c r="BB6" s="32">
        <f t="shared" ref="BB6:BB69" si="51">((77/25)*C6)/1000</f>
        <v>44.043999999999997</v>
      </c>
      <c r="BC6" s="32">
        <f t="shared" ref="BC6:BC69" si="52">((78/25)*C6)/1000</f>
        <v>44.616</v>
      </c>
      <c r="BD6" s="32">
        <f t="shared" ref="BD6:BD69" si="53">((79/25)*C6)/1000</f>
        <v>45.188000000000002</v>
      </c>
      <c r="BE6" s="32">
        <f t="shared" ref="BE6:BE69" si="54">((80/25)*C6)/1000</f>
        <v>45.76</v>
      </c>
      <c r="BF6" s="32">
        <f t="shared" ref="BF6:BF69" si="55">((81/25)*C6)/1000</f>
        <v>46.332000000000001</v>
      </c>
      <c r="BG6" s="32">
        <f t="shared" ref="BG6:BG69" si="56">((82/25)*C6)/1000</f>
        <v>46.904000000000003</v>
      </c>
      <c r="BH6" s="32">
        <f t="shared" ref="BH6:BH69" si="57">((83/25)*C6)/1000</f>
        <v>47.475999999999999</v>
      </c>
      <c r="BI6" s="32">
        <f t="shared" ref="BI6:BI69" si="58">((84/25)*C6)/1000</f>
        <v>48.048000000000002</v>
      </c>
      <c r="BJ6" s="32">
        <f t="shared" ref="BJ6:BJ69" si="59">((85/25)*C6)/1000</f>
        <v>48.62</v>
      </c>
      <c r="BK6" s="32">
        <f t="shared" ref="BK6:BK69" si="60">((86/25)*C6)/1000</f>
        <v>49.192</v>
      </c>
      <c r="BL6" s="32">
        <f t="shared" ref="BL6:BL69" si="61">((87/25)*C6)/1000</f>
        <v>49.764000000000003</v>
      </c>
      <c r="BM6" s="32">
        <f t="shared" ref="BM6:BM69" si="62">((88/25)*C6)/1000</f>
        <v>50.335999999999999</v>
      </c>
      <c r="BN6" s="32">
        <f t="shared" ref="BN6:BN69" si="63">((89/25)*C6)/1000</f>
        <v>50.908000000000001</v>
      </c>
      <c r="BO6" s="32">
        <f t="shared" ref="BO6:BO69" si="64">((92/25)*C6)/1000</f>
        <v>52.624000000000002</v>
      </c>
      <c r="BP6" s="32">
        <f t="shared" ref="BP6:BP69" si="65">((94/25)*C6)/1000</f>
        <v>53.768000000000001</v>
      </c>
      <c r="BQ6" s="32">
        <f t="shared" ref="BQ6:BQ69" si="66">((96/25)*C6)/1000</f>
        <v>54.911999999999999</v>
      </c>
      <c r="BR6" s="32">
        <f t="shared" ref="BR6:BR69" si="67">((97/25)*C6)/1000</f>
        <v>55.484000000000002</v>
      </c>
      <c r="BS6" s="32">
        <f t="shared" ref="BS6:BS69" si="68">((98/25)*C6)/1000</f>
        <v>56.055999999999997</v>
      </c>
      <c r="BT6" s="32">
        <f t="shared" ref="BT6:BT69" si="69">((99/25)*C6)/1000</f>
        <v>56.628</v>
      </c>
      <c r="BU6" s="32">
        <f t="shared" ref="BU6:BU69" si="70">((100/25)*C6)/1000</f>
        <v>57.2</v>
      </c>
      <c r="BV6" s="32">
        <f t="shared" ref="BV6:BV69" si="71">((102/25)*C6)/1000</f>
        <v>58.344000000000001</v>
      </c>
      <c r="BW6" s="32">
        <f t="shared" ref="BW6:BW69" si="72">((103/25)*C6)/1000</f>
        <v>58.915999999999997</v>
      </c>
      <c r="BX6" s="32">
        <f t="shared" ref="BX6:BX69" si="73">((104/25)*C6)/1000</f>
        <v>59.488</v>
      </c>
      <c r="BY6" s="32">
        <f t="shared" ref="BY6:BY69" si="74">((105/25)*C6)/1000</f>
        <v>60.06</v>
      </c>
      <c r="BZ6" s="32">
        <f t="shared" ref="BZ6:BZ69" si="75">((107/25)*C6)/1000</f>
        <v>61.204000000000001</v>
      </c>
      <c r="CA6" s="32">
        <f t="shared" ref="CA6:CA69" si="76">((110/25)*C6)/1000</f>
        <v>62.920000000000009</v>
      </c>
      <c r="CB6" s="32">
        <f t="shared" ref="CB6:CB69" si="77">((112/25)*C6)/1000</f>
        <v>64.064000000000007</v>
      </c>
      <c r="CC6" s="32">
        <f t="shared" ref="CC6:CC69" si="78">((113/25)*C6)/1000</f>
        <v>64.635999999999996</v>
      </c>
      <c r="CD6" s="32">
        <f t="shared" ref="CD6:CD69" si="79">((114/25)*C6)/1000</f>
        <v>65.207999999999998</v>
      </c>
      <c r="CE6" s="32">
        <f t="shared" ref="CE6:CE69" si="80">((115/25)*C6)/1000</f>
        <v>65.78</v>
      </c>
      <c r="CF6" s="32">
        <f t="shared" ref="CF6:CF69" si="81">((118/25)*C6)/1000</f>
        <v>67.495999999999995</v>
      </c>
      <c r="CG6" s="32">
        <f t="shared" ref="CG6:CG69" si="82">((119/25)*C6)/1000</f>
        <v>68.067999999999998</v>
      </c>
      <c r="CH6" s="32">
        <f t="shared" ref="CH6:CH69" si="83">((122/25)*C6)/1000</f>
        <v>69.784000000000006</v>
      </c>
      <c r="CI6" s="32">
        <f t="shared" ref="CI6:CI69" si="84">((123/25)*C6)/1000</f>
        <v>70.355999999999995</v>
      </c>
      <c r="CJ6" s="32">
        <f t="shared" ref="CJ6:CJ69" si="85">((124/25)*C6)/1000</f>
        <v>70.927999999999997</v>
      </c>
      <c r="CK6" s="32">
        <f t="shared" ref="CK6:CK69" si="86">((126/25)*C6)/1000</f>
        <v>72.072000000000003</v>
      </c>
      <c r="CL6" s="32">
        <f t="shared" ref="CL6:CL69" si="87">((130/25)*C6)/1000</f>
        <v>74.36</v>
      </c>
      <c r="CM6" s="32">
        <f t="shared" ref="CM6:CM69" si="88">((131/25)*C6)/1000</f>
        <v>74.932000000000002</v>
      </c>
      <c r="CN6" s="32">
        <f t="shared" ref="CN6:CN69" si="89">((137/25)*C6)/1000</f>
        <v>78.364000000000004</v>
      </c>
      <c r="CO6" s="32">
        <f t="shared" ref="CO6:CO69" si="90">((138/25)*C6)/1000</f>
        <v>78.936000000000007</v>
      </c>
      <c r="CP6" s="32">
        <f t="shared" ref="CP6:CP69" si="91">((145/25)*C6)/1000</f>
        <v>82.94</v>
      </c>
      <c r="CQ6" s="32">
        <f t="shared" ref="CQ6:CQ69" si="92">((151/25)*C6)/1000</f>
        <v>86.372</v>
      </c>
      <c r="CR6" s="32">
        <f t="shared" ref="CR6:CR69" si="93">((152/25)*C6)/1000</f>
        <v>86.944000000000003</v>
      </c>
      <c r="CS6" s="32">
        <f t="shared" ref="CS6:CS69" si="94">((153/25)*C6)/1000</f>
        <v>87.516000000000005</v>
      </c>
      <c r="CT6" s="32">
        <f t="shared" ref="CT6:CT69" si="95">((160/25)*C6)/1000</f>
        <v>91.52</v>
      </c>
      <c r="CU6" s="32">
        <f t="shared" ref="CU6:CU69" si="96">((162/25)*C6)/1000</f>
        <v>92.664000000000001</v>
      </c>
      <c r="CV6" s="32">
        <f t="shared" ref="CV6:CV69" si="97">((165/25)*C6)/1000</f>
        <v>94.38</v>
      </c>
      <c r="CW6" s="32">
        <f t="shared" ref="CW6:CW69" si="98">((177/25)*C6)/1000</f>
        <v>101.244</v>
      </c>
      <c r="CX6" s="32">
        <f t="shared" ref="CX6:CX69" si="99">((183/25)*C6)/1000</f>
        <v>104.676</v>
      </c>
      <c r="CY6" s="32">
        <f t="shared" ref="CY6:CY69" si="100">((184/25)*C6)/1000</f>
        <v>105.248</v>
      </c>
      <c r="CZ6" s="32">
        <f t="shared" ref="CZ6:CZ69" si="101">((189/25)*C6)/1000</f>
        <v>108.108</v>
      </c>
      <c r="DA6" s="32">
        <f t="shared" ref="DA6:DA69" si="102">((190/25)*C6)/1000</f>
        <v>108.68</v>
      </c>
      <c r="DB6" s="32">
        <f t="shared" ref="DB6:DB69" si="103">((192/25)*C6)/1000</f>
        <v>109.824</v>
      </c>
      <c r="DC6" s="32">
        <f t="shared" ref="DC6:DC69" si="104">((205/25)*C6)/1000</f>
        <v>117.25999999999999</v>
      </c>
      <c r="DD6" s="32">
        <f t="shared" ref="DD6:DD69" si="105">((213/25)*C6)/1000</f>
        <v>121.836</v>
      </c>
      <c r="DE6" s="32">
        <f t="shared" ref="DE6:DE69" si="106">((260/25)*C6)/1000</f>
        <v>148.72</v>
      </c>
      <c r="DF6" s="32">
        <f t="shared" ref="DF6:DF69" si="107">((548/25)*C6)/1000</f>
        <v>313.45600000000002</v>
      </c>
    </row>
    <row r="7" spans="1:111" ht="12.6" customHeight="1">
      <c r="A7" s="17" t="s">
        <v>64</v>
      </c>
      <c r="B7" s="28">
        <v>150</v>
      </c>
      <c r="C7" s="28">
        <f t="shared" si="0"/>
        <v>600</v>
      </c>
      <c r="D7" s="32">
        <f t="shared" si="1"/>
        <v>0.6</v>
      </c>
      <c r="E7" s="32">
        <f t="shared" si="2"/>
        <v>0.624</v>
      </c>
      <c r="F7" s="32">
        <f t="shared" si="3"/>
        <v>0.64800000000000002</v>
      </c>
      <c r="G7" s="32">
        <f t="shared" si="4"/>
        <v>0.67200000000000015</v>
      </c>
      <c r="H7" s="32">
        <f t="shared" si="5"/>
        <v>0.69599999999999995</v>
      </c>
      <c r="I7" s="32">
        <f t="shared" si="6"/>
        <v>0.72</v>
      </c>
      <c r="J7" s="32">
        <f t="shared" si="7"/>
        <v>0.74399999999999999</v>
      </c>
      <c r="K7" s="32">
        <f t="shared" si="8"/>
        <v>0.76800000000000002</v>
      </c>
      <c r="L7" s="32">
        <f t="shared" si="9"/>
        <v>0.79200000000000004</v>
      </c>
      <c r="M7" s="32">
        <f t="shared" si="10"/>
        <v>0.81600000000000006</v>
      </c>
      <c r="N7" s="32">
        <f t="shared" si="11"/>
        <v>0.84</v>
      </c>
      <c r="O7" s="32">
        <f t="shared" si="12"/>
        <v>0.86399999999999999</v>
      </c>
      <c r="P7" s="32">
        <f t="shared" si="13"/>
        <v>0.88800000000000001</v>
      </c>
      <c r="Q7" s="32">
        <f t="shared" si="14"/>
        <v>0.91200000000000003</v>
      </c>
      <c r="R7" s="32">
        <f t="shared" si="15"/>
        <v>0.93600000000000005</v>
      </c>
      <c r="S7" s="32">
        <f t="shared" si="16"/>
        <v>0.96</v>
      </c>
      <c r="T7" s="32">
        <f t="shared" si="17"/>
        <v>0.98399999999999987</v>
      </c>
      <c r="U7" s="32">
        <f t="shared" si="18"/>
        <v>1.008</v>
      </c>
      <c r="V7" s="32">
        <f t="shared" si="19"/>
        <v>1.032</v>
      </c>
      <c r="W7" s="32">
        <f t="shared" si="20"/>
        <v>1.1040000000000001</v>
      </c>
      <c r="X7" s="32">
        <f t="shared" si="21"/>
        <v>1.1279999999999999</v>
      </c>
      <c r="Y7" s="32">
        <f t="shared" si="22"/>
        <v>1.1519999999999999</v>
      </c>
      <c r="Z7" s="32">
        <f t="shared" si="23"/>
        <v>1.1759999999999999</v>
      </c>
      <c r="AA7" s="32">
        <f t="shared" si="24"/>
        <v>1.2</v>
      </c>
      <c r="AB7" s="32">
        <f t="shared" si="25"/>
        <v>1.224</v>
      </c>
      <c r="AC7" s="32">
        <f t="shared" si="26"/>
        <v>1.248</v>
      </c>
      <c r="AD7" s="32">
        <f t="shared" si="27"/>
        <v>1.272</v>
      </c>
      <c r="AE7" s="32">
        <f t="shared" si="28"/>
        <v>1.296</v>
      </c>
      <c r="AF7" s="32">
        <f t="shared" si="29"/>
        <v>1.32</v>
      </c>
      <c r="AG7" s="32">
        <f t="shared" si="30"/>
        <v>1.3440000000000003</v>
      </c>
      <c r="AH7" s="32">
        <f t="shared" si="31"/>
        <v>1.3679999999999999</v>
      </c>
      <c r="AI7" s="32">
        <f t="shared" si="32"/>
        <v>1.3919999999999999</v>
      </c>
      <c r="AJ7" s="32">
        <f t="shared" si="33"/>
        <v>1.4159999999999999</v>
      </c>
      <c r="AK7" s="32">
        <f t="shared" si="34"/>
        <v>1.44</v>
      </c>
      <c r="AL7" s="32">
        <f t="shared" si="35"/>
        <v>1.464</v>
      </c>
      <c r="AM7" s="32">
        <f t="shared" si="36"/>
        <v>1.488</v>
      </c>
      <c r="AN7" s="32">
        <f t="shared" si="37"/>
        <v>1.512</v>
      </c>
      <c r="AO7" s="32">
        <f t="shared" si="38"/>
        <v>1.536</v>
      </c>
      <c r="AP7" s="32">
        <f t="shared" si="39"/>
        <v>1.56</v>
      </c>
      <c r="AQ7" s="32">
        <f t="shared" si="40"/>
        <v>1.5840000000000001</v>
      </c>
      <c r="AR7" s="32">
        <f t="shared" si="41"/>
        <v>1.6080000000000001</v>
      </c>
      <c r="AS7" s="32">
        <f t="shared" si="42"/>
        <v>1.6320000000000001</v>
      </c>
      <c r="AT7" s="32">
        <f t="shared" si="43"/>
        <v>1.6559999999999997</v>
      </c>
      <c r="AU7" s="32">
        <f t="shared" si="44"/>
        <v>1.68</v>
      </c>
      <c r="AV7" s="32">
        <f t="shared" si="45"/>
        <v>1.704</v>
      </c>
      <c r="AW7" s="32">
        <f t="shared" si="46"/>
        <v>1.728</v>
      </c>
      <c r="AX7" s="32">
        <f t="shared" si="47"/>
        <v>1.752</v>
      </c>
      <c r="AY7" s="32">
        <f t="shared" si="48"/>
        <v>1.776</v>
      </c>
      <c r="AZ7" s="32">
        <f t="shared" si="49"/>
        <v>1.8</v>
      </c>
      <c r="BA7" s="32">
        <f t="shared" si="50"/>
        <v>1.8240000000000001</v>
      </c>
      <c r="BB7" s="32">
        <f t="shared" si="51"/>
        <v>1.8480000000000001</v>
      </c>
      <c r="BC7" s="32">
        <f t="shared" si="52"/>
        <v>1.8720000000000001</v>
      </c>
      <c r="BD7" s="32">
        <f t="shared" si="53"/>
        <v>1.8959999999999999</v>
      </c>
      <c r="BE7" s="32">
        <f t="shared" si="54"/>
        <v>1.92</v>
      </c>
      <c r="BF7" s="32">
        <f t="shared" si="55"/>
        <v>1.9440000000000002</v>
      </c>
      <c r="BG7" s="32">
        <f t="shared" si="56"/>
        <v>1.9679999999999997</v>
      </c>
      <c r="BH7" s="32">
        <f t="shared" si="57"/>
        <v>1.992</v>
      </c>
      <c r="BI7" s="32">
        <f t="shared" si="58"/>
        <v>2.016</v>
      </c>
      <c r="BJ7" s="32">
        <f t="shared" si="59"/>
        <v>2.04</v>
      </c>
      <c r="BK7" s="32">
        <f t="shared" si="60"/>
        <v>2.0640000000000001</v>
      </c>
      <c r="BL7" s="32">
        <f t="shared" si="61"/>
        <v>2.0880000000000001</v>
      </c>
      <c r="BM7" s="32">
        <f t="shared" si="62"/>
        <v>2.1120000000000001</v>
      </c>
      <c r="BN7" s="32">
        <f t="shared" si="63"/>
        <v>2.1360000000000001</v>
      </c>
      <c r="BO7" s="32">
        <f t="shared" si="64"/>
        <v>2.2080000000000002</v>
      </c>
      <c r="BP7" s="32">
        <f t="shared" si="65"/>
        <v>2.2559999999999998</v>
      </c>
      <c r="BQ7" s="32">
        <f t="shared" si="66"/>
        <v>2.3039999999999998</v>
      </c>
      <c r="BR7" s="32">
        <f t="shared" si="67"/>
        <v>2.3279999999999998</v>
      </c>
      <c r="BS7" s="32">
        <f t="shared" si="68"/>
        <v>2.3519999999999999</v>
      </c>
      <c r="BT7" s="32">
        <f t="shared" si="69"/>
        <v>2.3759999999999999</v>
      </c>
      <c r="BU7" s="32">
        <f t="shared" si="70"/>
        <v>2.4</v>
      </c>
      <c r="BV7" s="32">
        <f t="shared" si="71"/>
        <v>2.448</v>
      </c>
      <c r="BW7" s="32">
        <f t="shared" si="72"/>
        <v>2.472</v>
      </c>
      <c r="BX7" s="32">
        <f t="shared" si="73"/>
        <v>2.496</v>
      </c>
      <c r="BY7" s="32">
        <f t="shared" si="74"/>
        <v>2.52</v>
      </c>
      <c r="BZ7" s="32">
        <f t="shared" si="75"/>
        <v>2.5680000000000001</v>
      </c>
      <c r="CA7" s="32">
        <f t="shared" si="76"/>
        <v>2.64</v>
      </c>
      <c r="CB7" s="32">
        <f t="shared" si="77"/>
        <v>2.6880000000000006</v>
      </c>
      <c r="CC7" s="32">
        <f t="shared" si="78"/>
        <v>2.7119999999999997</v>
      </c>
      <c r="CD7" s="32">
        <f t="shared" si="79"/>
        <v>2.7359999999999998</v>
      </c>
      <c r="CE7" s="32">
        <f t="shared" si="80"/>
        <v>2.76</v>
      </c>
      <c r="CF7" s="32">
        <f t="shared" si="81"/>
        <v>2.8319999999999999</v>
      </c>
      <c r="CG7" s="32">
        <f t="shared" si="82"/>
        <v>2.8559999999999999</v>
      </c>
      <c r="CH7" s="32">
        <f t="shared" si="83"/>
        <v>2.9279999999999999</v>
      </c>
      <c r="CI7" s="32">
        <f t="shared" si="84"/>
        <v>2.952</v>
      </c>
      <c r="CJ7" s="32">
        <f t="shared" si="85"/>
        <v>2.976</v>
      </c>
      <c r="CK7" s="32">
        <f t="shared" si="86"/>
        <v>3.024</v>
      </c>
      <c r="CL7" s="32">
        <f t="shared" si="87"/>
        <v>3.12</v>
      </c>
      <c r="CM7" s="32">
        <f t="shared" si="88"/>
        <v>3.1440000000000001</v>
      </c>
      <c r="CN7" s="32">
        <f t="shared" si="89"/>
        <v>3.2880000000000003</v>
      </c>
      <c r="CO7" s="32">
        <f t="shared" si="90"/>
        <v>3.3119999999999994</v>
      </c>
      <c r="CP7" s="32">
        <f t="shared" si="91"/>
        <v>3.48</v>
      </c>
      <c r="CQ7" s="32">
        <f t="shared" si="92"/>
        <v>3.6240000000000001</v>
      </c>
      <c r="CR7" s="32">
        <f t="shared" si="93"/>
        <v>3.6480000000000001</v>
      </c>
      <c r="CS7" s="32">
        <f t="shared" si="94"/>
        <v>3.6720000000000002</v>
      </c>
      <c r="CT7" s="32">
        <f t="shared" si="95"/>
        <v>3.84</v>
      </c>
      <c r="CU7" s="32">
        <f t="shared" si="96"/>
        <v>3.8880000000000003</v>
      </c>
      <c r="CV7" s="32">
        <f t="shared" si="97"/>
        <v>3.96</v>
      </c>
      <c r="CW7" s="32">
        <f t="shared" si="98"/>
        <v>4.2480000000000002</v>
      </c>
      <c r="CX7" s="32">
        <f t="shared" si="99"/>
        <v>4.3920000000000003</v>
      </c>
      <c r="CY7" s="32">
        <f t="shared" si="100"/>
        <v>4.4160000000000004</v>
      </c>
      <c r="CZ7" s="32">
        <f t="shared" si="101"/>
        <v>4.5359999999999996</v>
      </c>
      <c r="DA7" s="32">
        <f t="shared" si="102"/>
        <v>4.5599999999999996</v>
      </c>
      <c r="DB7" s="32">
        <f t="shared" si="103"/>
        <v>4.6079999999999997</v>
      </c>
      <c r="DC7" s="32">
        <f t="shared" si="104"/>
        <v>4.92</v>
      </c>
      <c r="DD7" s="32">
        <f t="shared" si="105"/>
        <v>5.1120000000000001</v>
      </c>
      <c r="DE7" s="32">
        <f t="shared" si="106"/>
        <v>6.24</v>
      </c>
      <c r="DF7" s="32">
        <f t="shared" si="107"/>
        <v>13.152000000000001</v>
      </c>
    </row>
    <row r="8" spans="1:111" ht="12.6" customHeight="1">
      <c r="A8" s="17" t="s">
        <v>88</v>
      </c>
      <c r="B8" s="28">
        <v>70</v>
      </c>
      <c r="C8" s="28">
        <f t="shared" si="0"/>
        <v>280</v>
      </c>
      <c r="D8" s="32">
        <f t="shared" si="1"/>
        <v>0.28000000000000003</v>
      </c>
      <c r="E8" s="32">
        <f t="shared" si="2"/>
        <v>0.29120000000000001</v>
      </c>
      <c r="F8" s="32">
        <f t="shared" si="3"/>
        <v>0.30240000000000006</v>
      </c>
      <c r="G8" s="32">
        <f t="shared" si="4"/>
        <v>0.31360000000000005</v>
      </c>
      <c r="H8" s="32">
        <f t="shared" si="5"/>
        <v>0.32479999999999998</v>
      </c>
      <c r="I8" s="32">
        <f t="shared" si="6"/>
        <v>0.33600000000000002</v>
      </c>
      <c r="J8" s="32">
        <f t="shared" si="7"/>
        <v>0.34720000000000001</v>
      </c>
      <c r="K8" s="32">
        <f t="shared" si="8"/>
        <v>0.35840000000000005</v>
      </c>
      <c r="L8" s="32">
        <f t="shared" si="9"/>
        <v>0.36960000000000004</v>
      </c>
      <c r="M8" s="32">
        <f t="shared" si="10"/>
        <v>0.38080000000000003</v>
      </c>
      <c r="N8" s="32">
        <f t="shared" si="11"/>
        <v>0.39200000000000002</v>
      </c>
      <c r="O8" s="32">
        <f t="shared" si="12"/>
        <v>0.4032</v>
      </c>
      <c r="P8" s="32">
        <f t="shared" si="13"/>
        <v>0.41439999999999999</v>
      </c>
      <c r="Q8" s="32">
        <f t="shared" si="14"/>
        <v>0.42560000000000003</v>
      </c>
      <c r="R8" s="32">
        <f t="shared" si="15"/>
        <v>0.43680000000000002</v>
      </c>
      <c r="S8" s="32">
        <f t="shared" si="16"/>
        <v>0.44800000000000001</v>
      </c>
      <c r="T8" s="32">
        <f t="shared" si="17"/>
        <v>0.4592</v>
      </c>
      <c r="U8" s="32">
        <f t="shared" si="18"/>
        <v>0.47039999999999998</v>
      </c>
      <c r="V8" s="32">
        <f t="shared" si="19"/>
        <v>0.48159999999999997</v>
      </c>
      <c r="W8" s="32">
        <f t="shared" si="20"/>
        <v>0.51519999999999999</v>
      </c>
      <c r="X8" s="32">
        <f t="shared" si="21"/>
        <v>0.52639999999999998</v>
      </c>
      <c r="Y8" s="32">
        <f t="shared" si="22"/>
        <v>0.53760000000000008</v>
      </c>
      <c r="Z8" s="32">
        <f t="shared" si="23"/>
        <v>0.54879999999999995</v>
      </c>
      <c r="AA8" s="32">
        <f t="shared" si="24"/>
        <v>0.56000000000000005</v>
      </c>
      <c r="AB8" s="32">
        <f t="shared" si="25"/>
        <v>0.57120000000000004</v>
      </c>
      <c r="AC8" s="32">
        <f t="shared" si="26"/>
        <v>0.58240000000000003</v>
      </c>
      <c r="AD8" s="32">
        <f t="shared" si="27"/>
        <v>0.59360000000000002</v>
      </c>
      <c r="AE8" s="32">
        <f t="shared" si="28"/>
        <v>0.60480000000000012</v>
      </c>
      <c r="AF8" s="32">
        <f t="shared" si="29"/>
        <v>0.61599999999999999</v>
      </c>
      <c r="AG8" s="32">
        <f t="shared" si="30"/>
        <v>0.62720000000000009</v>
      </c>
      <c r="AH8" s="32">
        <f t="shared" si="31"/>
        <v>0.63839999999999997</v>
      </c>
      <c r="AI8" s="32">
        <f t="shared" si="32"/>
        <v>0.64959999999999996</v>
      </c>
      <c r="AJ8" s="32">
        <f t="shared" si="33"/>
        <v>0.66079999999999994</v>
      </c>
      <c r="AK8" s="32">
        <f t="shared" si="34"/>
        <v>0.67200000000000004</v>
      </c>
      <c r="AL8" s="32">
        <f t="shared" si="35"/>
        <v>0.68319999999999992</v>
      </c>
      <c r="AM8" s="32">
        <f t="shared" si="36"/>
        <v>0.69440000000000002</v>
      </c>
      <c r="AN8" s="32">
        <f t="shared" si="37"/>
        <v>0.7056</v>
      </c>
      <c r="AO8" s="32">
        <f t="shared" si="38"/>
        <v>0.7168000000000001</v>
      </c>
      <c r="AP8" s="32">
        <f t="shared" si="39"/>
        <v>0.72799999999999998</v>
      </c>
      <c r="AQ8" s="32">
        <f t="shared" si="40"/>
        <v>0.73920000000000008</v>
      </c>
      <c r="AR8" s="32">
        <f t="shared" si="41"/>
        <v>0.75040000000000007</v>
      </c>
      <c r="AS8" s="32">
        <f t="shared" si="42"/>
        <v>0.76160000000000005</v>
      </c>
      <c r="AT8" s="32">
        <f t="shared" si="43"/>
        <v>0.77279999999999993</v>
      </c>
      <c r="AU8" s="32">
        <f t="shared" si="44"/>
        <v>0.78400000000000003</v>
      </c>
      <c r="AV8" s="32">
        <f t="shared" si="45"/>
        <v>0.79519999999999991</v>
      </c>
      <c r="AW8" s="32">
        <f t="shared" si="46"/>
        <v>0.80640000000000001</v>
      </c>
      <c r="AX8" s="32">
        <f t="shared" si="47"/>
        <v>0.81759999999999999</v>
      </c>
      <c r="AY8" s="32">
        <f t="shared" si="48"/>
        <v>0.82879999999999998</v>
      </c>
      <c r="AZ8" s="32">
        <f t="shared" si="49"/>
        <v>0.84</v>
      </c>
      <c r="BA8" s="32">
        <f t="shared" si="50"/>
        <v>0.85120000000000007</v>
      </c>
      <c r="BB8" s="32">
        <f t="shared" si="51"/>
        <v>0.86239999999999994</v>
      </c>
      <c r="BC8" s="32">
        <f t="shared" si="52"/>
        <v>0.87360000000000004</v>
      </c>
      <c r="BD8" s="32">
        <f t="shared" si="53"/>
        <v>0.88480000000000003</v>
      </c>
      <c r="BE8" s="32">
        <f t="shared" si="54"/>
        <v>0.89600000000000002</v>
      </c>
      <c r="BF8" s="32">
        <f t="shared" si="55"/>
        <v>0.90720000000000001</v>
      </c>
      <c r="BG8" s="32">
        <f t="shared" si="56"/>
        <v>0.91839999999999999</v>
      </c>
      <c r="BH8" s="32">
        <f t="shared" si="57"/>
        <v>0.92959999999999987</v>
      </c>
      <c r="BI8" s="32">
        <f t="shared" si="58"/>
        <v>0.94079999999999997</v>
      </c>
      <c r="BJ8" s="32">
        <f t="shared" si="59"/>
        <v>0.95199999999999996</v>
      </c>
      <c r="BK8" s="32">
        <f t="shared" si="60"/>
        <v>0.96319999999999995</v>
      </c>
      <c r="BL8" s="32">
        <f t="shared" si="61"/>
        <v>0.97439999999999993</v>
      </c>
      <c r="BM8" s="32">
        <f t="shared" si="62"/>
        <v>0.98560000000000003</v>
      </c>
      <c r="BN8" s="32">
        <f t="shared" si="63"/>
        <v>0.99680000000000002</v>
      </c>
      <c r="BO8" s="32">
        <f t="shared" si="64"/>
        <v>1.0304</v>
      </c>
      <c r="BP8" s="32">
        <f t="shared" si="65"/>
        <v>1.0528</v>
      </c>
      <c r="BQ8" s="32">
        <f t="shared" si="66"/>
        <v>1.0752000000000002</v>
      </c>
      <c r="BR8" s="32">
        <f t="shared" si="67"/>
        <v>1.0863999999999998</v>
      </c>
      <c r="BS8" s="32">
        <f t="shared" si="68"/>
        <v>1.0975999999999999</v>
      </c>
      <c r="BT8" s="32">
        <f t="shared" si="69"/>
        <v>1.1088</v>
      </c>
      <c r="BU8" s="32">
        <f t="shared" si="70"/>
        <v>1.1200000000000001</v>
      </c>
      <c r="BV8" s="32">
        <f t="shared" si="71"/>
        <v>1.1424000000000001</v>
      </c>
      <c r="BW8" s="32">
        <f t="shared" si="72"/>
        <v>1.1536000000000002</v>
      </c>
      <c r="BX8" s="32">
        <f t="shared" si="73"/>
        <v>1.1648000000000001</v>
      </c>
      <c r="BY8" s="32">
        <f t="shared" si="74"/>
        <v>1.1759999999999999</v>
      </c>
      <c r="BZ8" s="32">
        <f t="shared" si="75"/>
        <v>1.1984000000000001</v>
      </c>
      <c r="CA8" s="32">
        <f t="shared" si="76"/>
        <v>1.232</v>
      </c>
      <c r="CB8" s="32">
        <f t="shared" si="77"/>
        <v>1.2544000000000002</v>
      </c>
      <c r="CC8" s="32">
        <f t="shared" si="78"/>
        <v>1.2655999999999998</v>
      </c>
      <c r="CD8" s="32">
        <f t="shared" si="79"/>
        <v>1.2767999999999999</v>
      </c>
      <c r="CE8" s="32">
        <f t="shared" si="80"/>
        <v>1.288</v>
      </c>
      <c r="CF8" s="32">
        <f t="shared" si="81"/>
        <v>1.3215999999999999</v>
      </c>
      <c r="CG8" s="32">
        <f t="shared" si="82"/>
        <v>1.3328</v>
      </c>
      <c r="CH8" s="32">
        <f t="shared" si="83"/>
        <v>1.3663999999999998</v>
      </c>
      <c r="CI8" s="32">
        <f t="shared" si="84"/>
        <v>1.3775999999999999</v>
      </c>
      <c r="CJ8" s="32">
        <f t="shared" si="85"/>
        <v>1.3888</v>
      </c>
      <c r="CK8" s="32">
        <f t="shared" si="86"/>
        <v>1.4112</v>
      </c>
      <c r="CL8" s="32">
        <f t="shared" si="87"/>
        <v>1.456</v>
      </c>
      <c r="CM8" s="32">
        <f t="shared" si="88"/>
        <v>1.4672000000000001</v>
      </c>
      <c r="CN8" s="32">
        <f t="shared" si="89"/>
        <v>1.5344</v>
      </c>
      <c r="CO8" s="32">
        <f t="shared" si="90"/>
        <v>1.5455999999999999</v>
      </c>
      <c r="CP8" s="32">
        <f t="shared" si="91"/>
        <v>1.6240000000000001</v>
      </c>
      <c r="CQ8" s="32">
        <f t="shared" si="92"/>
        <v>1.6912</v>
      </c>
      <c r="CR8" s="32">
        <f t="shared" si="93"/>
        <v>1.7024000000000001</v>
      </c>
      <c r="CS8" s="32">
        <f t="shared" si="94"/>
        <v>1.7136000000000002</v>
      </c>
      <c r="CT8" s="32">
        <f t="shared" si="95"/>
        <v>1.792</v>
      </c>
      <c r="CU8" s="32">
        <f t="shared" si="96"/>
        <v>1.8144</v>
      </c>
      <c r="CV8" s="32">
        <f t="shared" si="97"/>
        <v>1.8480000000000001</v>
      </c>
      <c r="CW8" s="32">
        <f t="shared" si="98"/>
        <v>1.9824000000000002</v>
      </c>
      <c r="CX8" s="32">
        <f t="shared" si="99"/>
        <v>2.0495999999999999</v>
      </c>
      <c r="CY8" s="32">
        <f t="shared" si="100"/>
        <v>2.0608</v>
      </c>
      <c r="CZ8" s="32">
        <f t="shared" si="101"/>
        <v>2.1167999999999996</v>
      </c>
      <c r="DA8" s="32">
        <f t="shared" si="102"/>
        <v>2.1280000000000001</v>
      </c>
      <c r="DB8" s="32">
        <f t="shared" si="103"/>
        <v>2.1504000000000003</v>
      </c>
      <c r="DC8" s="32">
        <f t="shared" si="104"/>
        <v>2.2959999999999998</v>
      </c>
      <c r="DD8" s="32">
        <f t="shared" si="105"/>
        <v>2.3855999999999997</v>
      </c>
      <c r="DE8" s="32">
        <f t="shared" si="106"/>
        <v>2.9119999999999999</v>
      </c>
      <c r="DF8" s="32">
        <f t="shared" si="107"/>
        <v>6.1375999999999999</v>
      </c>
    </row>
    <row r="9" spans="1:111" ht="12.6" customHeight="1">
      <c r="A9" s="17" t="s">
        <v>13</v>
      </c>
      <c r="B9" s="28">
        <v>1385</v>
      </c>
      <c r="C9" s="28">
        <f t="shared" si="0"/>
        <v>5540</v>
      </c>
      <c r="D9" s="32">
        <f t="shared" si="1"/>
        <v>5.54</v>
      </c>
      <c r="E9" s="32">
        <f t="shared" si="2"/>
        <v>5.7616000000000005</v>
      </c>
      <c r="F9" s="32">
        <f t="shared" si="3"/>
        <v>5.983200000000001</v>
      </c>
      <c r="G9" s="32">
        <f t="shared" si="4"/>
        <v>6.2048000000000005</v>
      </c>
      <c r="H9" s="32">
        <f t="shared" si="5"/>
        <v>6.4263999999999992</v>
      </c>
      <c r="I9" s="32">
        <f t="shared" si="6"/>
        <v>6.6479999999999997</v>
      </c>
      <c r="J9" s="32">
        <f t="shared" si="7"/>
        <v>6.8696000000000002</v>
      </c>
      <c r="K9" s="32">
        <f t="shared" si="8"/>
        <v>7.0911999999999997</v>
      </c>
      <c r="L9" s="32">
        <f t="shared" si="9"/>
        <v>7.3128000000000002</v>
      </c>
      <c r="M9" s="32">
        <f t="shared" si="10"/>
        <v>7.5344000000000007</v>
      </c>
      <c r="N9" s="32">
        <f t="shared" si="11"/>
        <v>7.7559999999999993</v>
      </c>
      <c r="O9" s="32">
        <f t="shared" si="12"/>
        <v>7.9775999999999998</v>
      </c>
      <c r="P9" s="32">
        <f t="shared" si="13"/>
        <v>8.1992000000000012</v>
      </c>
      <c r="Q9" s="32">
        <f t="shared" si="14"/>
        <v>8.4207999999999998</v>
      </c>
      <c r="R9" s="32">
        <f t="shared" si="15"/>
        <v>8.6424000000000003</v>
      </c>
      <c r="S9" s="32">
        <f t="shared" si="16"/>
        <v>8.8640000000000008</v>
      </c>
      <c r="T9" s="32">
        <f t="shared" si="17"/>
        <v>9.0856000000000012</v>
      </c>
      <c r="U9" s="32">
        <f t="shared" si="18"/>
        <v>9.3071999999999981</v>
      </c>
      <c r="V9" s="32">
        <f t="shared" si="19"/>
        <v>9.5287999999999986</v>
      </c>
      <c r="W9" s="32">
        <f t="shared" si="20"/>
        <v>10.1936</v>
      </c>
      <c r="X9" s="32">
        <f t="shared" si="21"/>
        <v>10.415199999999999</v>
      </c>
      <c r="Y9" s="32">
        <f t="shared" si="22"/>
        <v>10.636799999999999</v>
      </c>
      <c r="Z9" s="32">
        <f t="shared" si="23"/>
        <v>10.8584</v>
      </c>
      <c r="AA9" s="32">
        <f t="shared" si="24"/>
        <v>11.08</v>
      </c>
      <c r="AB9" s="32">
        <f t="shared" si="25"/>
        <v>11.301600000000001</v>
      </c>
      <c r="AC9" s="32">
        <f t="shared" si="26"/>
        <v>11.523200000000001</v>
      </c>
      <c r="AD9" s="32">
        <f t="shared" si="27"/>
        <v>11.744800000000001</v>
      </c>
      <c r="AE9" s="32">
        <f t="shared" si="28"/>
        <v>11.966400000000002</v>
      </c>
      <c r="AF9" s="32">
        <f t="shared" si="29"/>
        <v>12.188000000000002</v>
      </c>
      <c r="AG9" s="32">
        <f t="shared" si="30"/>
        <v>12.409600000000001</v>
      </c>
      <c r="AH9" s="32">
        <f t="shared" si="31"/>
        <v>12.6312</v>
      </c>
      <c r="AI9" s="32">
        <f t="shared" si="32"/>
        <v>12.852799999999998</v>
      </c>
      <c r="AJ9" s="32">
        <f t="shared" si="33"/>
        <v>13.074399999999999</v>
      </c>
      <c r="AK9" s="32">
        <f t="shared" si="34"/>
        <v>13.295999999999999</v>
      </c>
      <c r="AL9" s="32">
        <f t="shared" si="35"/>
        <v>13.5176</v>
      </c>
      <c r="AM9" s="32">
        <f t="shared" si="36"/>
        <v>13.7392</v>
      </c>
      <c r="AN9" s="32">
        <f t="shared" si="37"/>
        <v>13.960799999999999</v>
      </c>
      <c r="AO9" s="32">
        <f t="shared" si="38"/>
        <v>14.182399999999999</v>
      </c>
      <c r="AP9" s="32">
        <f t="shared" si="39"/>
        <v>14.404</v>
      </c>
      <c r="AQ9" s="32">
        <f t="shared" si="40"/>
        <v>14.6256</v>
      </c>
      <c r="AR9" s="32">
        <f t="shared" si="41"/>
        <v>14.847200000000001</v>
      </c>
      <c r="AS9" s="32">
        <f t="shared" si="42"/>
        <v>15.068800000000001</v>
      </c>
      <c r="AT9" s="32">
        <f t="shared" si="43"/>
        <v>15.2904</v>
      </c>
      <c r="AU9" s="32">
        <f t="shared" si="44"/>
        <v>15.511999999999999</v>
      </c>
      <c r="AV9" s="32">
        <f t="shared" si="45"/>
        <v>15.733599999999999</v>
      </c>
      <c r="AW9" s="32">
        <f t="shared" si="46"/>
        <v>15.9552</v>
      </c>
      <c r="AX9" s="32">
        <f t="shared" si="47"/>
        <v>16.1768</v>
      </c>
      <c r="AY9" s="32">
        <f t="shared" si="48"/>
        <v>16.398400000000002</v>
      </c>
      <c r="AZ9" s="32">
        <f t="shared" si="49"/>
        <v>16.62</v>
      </c>
      <c r="BA9" s="32">
        <f t="shared" si="50"/>
        <v>16.8416</v>
      </c>
      <c r="BB9" s="32">
        <f t="shared" si="51"/>
        <v>17.063200000000002</v>
      </c>
      <c r="BC9" s="32">
        <f t="shared" si="52"/>
        <v>17.284800000000001</v>
      </c>
      <c r="BD9" s="32">
        <f t="shared" si="53"/>
        <v>17.506400000000003</v>
      </c>
      <c r="BE9" s="32">
        <f t="shared" si="54"/>
        <v>17.728000000000002</v>
      </c>
      <c r="BF9" s="32">
        <f t="shared" si="55"/>
        <v>17.949600000000004</v>
      </c>
      <c r="BG9" s="32">
        <f t="shared" si="56"/>
        <v>18.171200000000002</v>
      </c>
      <c r="BH9" s="32">
        <f t="shared" si="57"/>
        <v>18.392799999999998</v>
      </c>
      <c r="BI9" s="32">
        <f t="shared" si="58"/>
        <v>18.614399999999996</v>
      </c>
      <c r="BJ9" s="32">
        <f t="shared" si="59"/>
        <v>18.835999999999999</v>
      </c>
      <c r="BK9" s="32">
        <f t="shared" si="60"/>
        <v>19.057599999999997</v>
      </c>
      <c r="BL9" s="32">
        <f t="shared" si="61"/>
        <v>19.279199999999999</v>
      </c>
      <c r="BM9" s="32">
        <f t="shared" si="62"/>
        <v>19.500799999999998</v>
      </c>
      <c r="BN9" s="32">
        <f t="shared" si="63"/>
        <v>19.7224</v>
      </c>
      <c r="BO9" s="32">
        <f t="shared" si="64"/>
        <v>20.3872</v>
      </c>
      <c r="BP9" s="32">
        <f t="shared" si="65"/>
        <v>20.830399999999997</v>
      </c>
      <c r="BQ9" s="32">
        <f t="shared" si="66"/>
        <v>21.273599999999998</v>
      </c>
      <c r="BR9" s="32">
        <f t="shared" si="67"/>
        <v>21.495200000000001</v>
      </c>
      <c r="BS9" s="32">
        <f t="shared" si="68"/>
        <v>21.716799999999999</v>
      </c>
      <c r="BT9" s="32">
        <f t="shared" si="69"/>
        <v>21.938400000000001</v>
      </c>
      <c r="BU9" s="32">
        <f t="shared" si="70"/>
        <v>22.16</v>
      </c>
      <c r="BV9" s="32">
        <f t="shared" si="71"/>
        <v>22.603200000000001</v>
      </c>
      <c r="BW9" s="32">
        <f t="shared" si="72"/>
        <v>22.8248</v>
      </c>
      <c r="BX9" s="32">
        <f t="shared" si="73"/>
        <v>23.046400000000002</v>
      </c>
      <c r="BY9" s="32">
        <f t="shared" si="74"/>
        <v>23.268000000000001</v>
      </c>
      <c r="BZ9" s="32">
        <f t="shared" si="75"/>
        <v>23.711200000000002</v>
      </c>
      <c r="CA9" s="32">
        <f t="shared" si="76"/>
        <v>24.376000000000005</v>
      </c>
      <c r="CB9" s="32">
        <f t="shared" si="77"/>
        <v>24.819200000000002</v>
      </c>
      <c r="CC9" s="32">
        <f t="shared" si="78"/>
        <v>25.040800000000001</v>
      </c>
      <c r="CD9" s="32">
        <f t="shared" si="79"/>
        <v>25.2624</v>
      </c>
      <c r="CE9" s="32">
        <f t="shared" si="80"/>
        <v>25.483999999999995</v>
      </c>
      <c r="CF9" s="32">
        <f t="shared" si="81"/>
        <v>26.148799999999998</v>
      </c>
      <c r="CG9" s="32">
        <f t="shared" si="82"/>
        <v>26.370399999999997</v>
      </c>
      <c r="CH9" s="32">
        <f t="shared" si="83"/>
        <v>27.0352</v>
      </c>
      <c r="CI9" s="32">
        <f t="shared" si="84"/>
        <v>27.256799999999998</v>
      </c>
      <c r="CJ9" s="32">
        <f t="shared" si="85"/>
        <v>27.478400000000001</v>
      </c>
      <c r="CK9" s="32">
        <f t="shared" si="86"/>
        <v>27.921599999999998</v>
      </c>
      <c r="CL9" s="32">
        <f t="shared" si="87"/>
        <v>28.808</v>
      </c>
      <c r="CM9" s="32">
        <f t="shared" si="88"/>
        <v>29.029600000000002</v>
      </c>
      <c r="CN9" s="32">
        <f t="shared" si="89"/>
        <v>30.359200000000001</v>
      </c>
      <c r="CO9" s="32">
        <f t="shared" si="90"/>
        <v>30.5808</v>
      </c>
      <c r="CP9" s="32">
        <f t="shared" si="91"/>
        <v>32.131999999999998</v>
      </c>
      <c r="CQ9" s="32">
        <f t="shared" si="92"/>
        <v>33.461599999999997</v>
      </c>
      <c r="CR9" s="32">
        <f t="shared" si="93"/>
        <v>33.683199999999999</v>
      </c>
      <c r="CS9" s="32">
        <f t="shared" si="94"/>
        <v>33.904800000000002</v>
      </c>
      <c r="CT9" s="32">
        <f t="shared" si="95"/>
        <v>35.456000000000003</v>
      </c>
      <c r="CU9" s="32">
        <f t="shared" si="96"/>
        <v>35.899200000000008</v>
      </c>
      <c r="CV9" s="32">
        <f t="shared" si="97"/>
        <v>36.564</v>
      </c>
      <c r="CW9" s="32">
        <f t="shared" si="98"/>
        <v>39.223199999999999</v>
      </c>
      <c r="CX9" s="32">
        <f t="shared" si="99"/>
        <v>40.552800000000005</v>
      </c>
      <c r="CY9" s="32">
        <f t="shared" si="100"/>
        <v>40.7744</v>
      </c>
      <c r="CZ9" s="32">
        <f t="shared" si="101"/>
        <v>41.882400000000004</v>
      </c>
      <c r="DA9" s="32">
        <f t="shared" si="102"/>
        <v>42.103999999999999</v>
      </c>
      <c r="DB9" s="32">
        <f t="shared" si="103"/>
        <v>42.547199999999997</v>
      </c>
      <c r="DC9" s="32">
        <f t="shared" si="104"/>
        <v>45.42799999999999</v>
      </c>
      <c r="DD9" s="32">
        <f t="shared" si="105"/>
        <v>47.200799999999994</v>
      </c>
      <c r="DE9" s="32">
        <f t="shared" si="106"/>
        <v>57.616</v>
      </c>
      <c r="DF9" s="32">
        <f t="shared" si="107"/>
        <v>121.43680000000001</v>
      </c>
    </row>
    <row r="10" spans="1:111" ht="12.6" customHeight="1">
      <c r="A10" s="19" t="s">
        <v>107</v>
      </c>
      <c r="B10" s="28">
        <v>35</v>
      </c>
      <c r="C10" s="28">
        <f t="shared" si="0"/>
        <v>140</v>
      </c>
      <c r="D10" s="32">
        <f t="shared" si="1"/>
        <v>0.14000000000000001</v>
      </c>
      <c r="E10" s="32">
        <f t="shared" si="2"/>
        <v>0.14560000000000001</v>
      </c>
      <c r="F10" s="32">
        <f t="shared" si="3"/>
        <v>0.15120000000000003</v>
      </c>
      <c r="G10" s="32">
        <f t="shared" si="4"/>
        <v>0.15680000000000002</v>
      </c>
      <c r="H10" s="32">
        <f t="shared" si="5"/>
        <v>0.16239999999999999</v>
      </c>
      <c r="I10" s="32">
        <f t="shared" si="6"/>
        <v>0.16800000000000001</v>
      </c>
      <c r="J10" s="32">
        <f t="shared" si="7"/>
        <v>0.1736</v>
      </c>
      <c r="K10" s="32">
        <f t="shared" si="8"/>
        <v>0.17920000000000003</v>
      </c>
      <c r="L10" s="32">
        <f t="shared" si="9"/>
        <v>0.18480000000000002</v>
      </c>
      <c r="M10" s="32">
        <f t="shared" si="10"/>
        <v>0.19040000000000001</v>
      </c>
      <c r="N10" s="32">
        <f t="shared" si="11"/>
        <v>0.19600000000000001</v>
      </c>
      <c r="O10" s="32">
        <f t="shared" si="12"/>
        <v>0.2016</v>
      </c>
      <c r="P10" s="32">
        <f t="shared" si="13"/>
        <v>0.2072</v>
      </c>
      <c r="Q10" s="32">
        <f t="shared" si="14"/>
        <v>0.21280000000000002</v>
      </c>
      <c r="R10" s="32">
        <f t="shared" si="15"/>
        <v>0.21840000000000001</v>
      </c>
      <c r="S10" s="32">
        <f t="shared" si="16"/>
        <v>0.224</v>
      </c>
      <c r="T10" s="32">
        <f t="shared" si="17"/>
        <v>0.2296</v>
      </c>
      <c r="U10" s="32">
        <f t="shared" si="18"/>
        <v>0.23519999999999999</v>
      </c>
      <c r="V10" s="32">
        <f t="shared" si="19"/>
        <v>0.24079999999999999</v>
      </c>
      <c r="W10" s="32">
        <f t="shared" si="20"/>
        <v>0.2576</v>
      </c>
      <c r="X10" s="32">
        <f t="shared" si="21"/>
        <v>0.26319999999999999</v>
      </c>
      <c r="Y10" s="32">
        <f t="shared" si="22"/>
        <v>0.26880000000000004</v>
      </c>
      <c r="Z10" s="32">
        <f t="shared" si="23"/>
        <v>0.27439999999999998</v>
      </c>
      <c r="AA10" s="32">
        <f t="shared" si="24"/>
        <v>0.28000000000000003</v>
      </c>
      <c r="AB10" s="32">
        <f t="shared" si="25"/>
        <v>0.28560000000000002</v>
      </c>
      <c r="AC10" s="32">
        <f t="shared" si="26"/>
        <v>0.29120000000000001</v>
      </c>
      <c r="AD10" s="32">
        <f t="shared" si="27"/>
        <v>0.29680000000000001</v>
      </c>
      <c r="AE10" s="32">
        <f t="shared" si="28"/>
        <v>0.30240000000000006</v>
      </c>
      <c r="AF10" s="32">
        <f t="shared" si="29"/>
        <v>0.308</v>
      </c>
      <c r="AG10" s="32">
        <f t="shared" si="30"/>
        <v>0.31360000000000005</v>
      </c>
      <c r="AH10" s="32">
        <f t="shared" si="31"/>
        <v>0.31919999999999998</v>
      </c>
      <c r="AI10" s="32">
        <f t="shared" si="32"/>
        <v>0.32479999999999998</v>
      </c>
      <c r="AJ10" s="32">
        <f t="shared" si="33"/>
        <v>0.33039999999999997</v>
      </c>
      <c r="AK10" s="32">
        <f t="shared" si="34"/>
        <v>0.33600000000000002</v>
      </c>
      <c r="AL10" s="32">
        <f t="shared" si="35"/>
        <v>0.34159999999999996</v>
      </c>
      <c r="AM10" s="32">
        <f t="shared" si="36"/>
        <v>0.34720000000000001</v>
      </c>
      <c r="AN10" s="32">
        <f t="shared" si="37"/>
        <v>0.3528</v>
      </c>
      <c r="AO10" s="32">
        <f t="shared" si="38"/>
        <v>0.35840000000000005</v>
      </c>
      <c r="AP10" s="32">
        <f t="shared" si="39"/>
        <v>0.36399999999999999</v>
      </c>
      <c r="AQ10" s="32">
        <f t="shared" si="40"/>
        <v>0.36960000000000004</v>
      </c>
      <c r="AR10" s="32">
        <f t="shared" si="41"/>
        <v>0.37520000000000003</v>
      </c>
      <c r="AS10" s="32">
        <f t="shared" si="42"/>
        <v>0.38080000000000003</v>
      </c>
      <c r="AT10" s="32">
        <f t="shared" si="43"/>
        <v>0.38639999999999997</v>
      </c>
      <c r="AU10" s="32">
        <f t="shared" si="44"/>
        <v>0.39200000000000002</v>
      </c>
      <c r="AV10" s="32">
        <f t="shared" si="45"/>
        <v>0.39759999999999995</v>
      </c>
      <c r="AW10" s="32">
        <f t="shared" si="46"/>
        <v>0.4032</v>
      </c>
      <c r="AX10" s="32">
        <f t="shared" si="47"/>
        <v>0.4088</v>
      </c>
      <c r="AY10" s="32">
        <f t="shared" si="48"/>
        <v>0.41439999999999999</v>
      </c>
      <c r="AZ10" s="32">
        <f t="shared" si="49"/>
        <v>0.42</v>
      </c>
      <c r="BA10" s="32">
        <f t="shared" si="50"/>
        <v>0.42560000000000003</v>
      </c>
      <c r="BB10" s="32">
        <f t="shared" si="51"/>
        <v>0.43119999999999997</v>
      </c>
      <c r="BC10" s="32">
        <f t="shared" si="52"/>
        <v>0.43680000000000002</v>
      </c>
      <c r="BD10" s="32">
        <f t="shared" si="53"/>
        <v>0.44240000000000002</v>
      </c>
      <c r="BE10" s="32">
        <f t="shared" si="54"/>
        <v>0.44800000000000001</v>
      </c>
      <c r="BF10" s="32">
        <f t="shared" si="55"/>
        <v>0.4536</v>
      </c>
      <c r="BG10" s="32">
        <f t="shared" si="56"/>
        <v>0.4592</v>
      </c>
      <c r="BH10" s="32">
        <f t="shared" si="57"/>
        <v>0.46479999999999994</v>
      </c>
      <c r="BI10" s="32">
        <f t="shared" si="58"/>
        <v>0.47039999999999998</v>
      </c>
      <c r="BJ10" s="32">
        <f t="shared" si="59"/>
        <v>0.47599999999999998</v>
      </c>
      <c r="BK10" s="32">
        <f t="shared" si="60"/>
        <v>0.48159999999999997</v>
      </c>
      <c r="BL10" s="32">
        <f t="shared" si="61"/>
        <v>0.48719999999999997</v>
      </c>
      <c r="BM10" s="32">
        <f t="shared" si="62"/>
        <v>0.49280000000000002</v>
      </c>
      <c r="BN10" s="32">
        <f t="shared" si="63"/>
        <v>0.49840000000000001</v>
      </c>
      <c r="BO10" s="32">
        <f t="shared" si="64"/>
        <v>0.51519999999999999</v>
      </c>
      <c r="BP10" s="32">
        <f t="shared" si="65"/>
        <v>0.52639999999999998</v>
      </c>
      <c r="BQ10" s="32">
        <f t="shared" si="66"/>
        <v>0.53760000000000008</v>
      </c>
      <c r="BR10" s="32">
        <f t="shared" si="67"/>
        <v>0.54319999999999991</v>
      </c>
      <c r="BS10" s="32">
        <f t="shared" si="68"/>
        <v>0.54879999999999995</v>
      </c>
      <c r="BT10" s="32">
        <f t="shared" si="69"/>
        <v>0.5544</v>
      </c>
      <c r="BU10" s="32">
        <f t="shared" si="70"/>
        <v>0.56000000000000005</v>
      </c>
      <c r="BV10" s="32">
        <f t="shared" si="71"/>
        <v>0.57120000000000004</v>
      </c>
      <c r="BW10" s="32">
        <f t="shared" si="72"/>
        <v>0.57680000000000009</v>
      </c>
      <c r="BX10" s="32">
        <f t="shared" si="73"/>
        <v>0.58240000000000003</v>
      </c>
      <c r="BY10" s="32">
        <f t="shared" si="74"/>
        <v>0.58799999999999997</v>
      </c>
      <c r="BZ10" s="32">
        <f t="shared" si="75"/>
        <v>0.59920000000000007</v>
      </c>
      <c r="CA10" s="32">
        <f t="shared" si="76"/>
        <v>0.61599999999999999</v>
      </c>
      <c r="CB10" s="32">
        <f t="shared" si="77"/>
        <v>0.62720000000000009</v>
      </c>
      <c r="CC10" s="32">
        <f t="shared" si="78"/>
        <v>0.63279999999999992</v>
      </c>
      <c r="CD10" s="32">
        <f t="shared" si="79"/>
        <v>0.63839999999999997</v>
      </c>
      <c r="CE10" s="32">
        <f t="shared" si="80"/>
        <v>0.64400000000000002</v>
      </c>
      <c r="CF10" s="32">
        <f t="shared" si="81"/>
        <v>0.66079999999999994</v>
      </c>
      <c r="CG10" s="32">
        <f t="shared" si="82"/>
        <v>0.66639999999999999</v>
      </c>
      <c r="CH10" s="32">
        <f t="shared" si="83"/>
        <v>0.68319999999999992</v>
      </c>
      <c r="CI10" s="32">
        <f t="shared" si="84"/>
        <v>0.68879999999999997</v>
      </c>
      <c r="CJ10" s="32">
        <f t="shared" si="85"/>
        <v>0.69440000000000002</v>
      </c>
      <c r="CK10" s="32">
        <f t="shared" si="86"/>
        <v>0.7056</v>
      </c>
      <c r="CL10" s="32">
        <f t="shared" si="87"/>
        <v>0.72799999999999998</v>
      </c>
      <c r="CM10" s="32">
        <f t="shared" si="88"/>
        <v>0.73360000000000003</v>
      </c>
      <c r="CN10" s="32">
        <f t="shared" si="89"/>
        <v>0.76719999999999999</v>
      </c>
      <c r="CO10" s="32">
        <f t="shared" si="90"/>
        <v>0.77279999999999993</v>
      </c>
      <c r="CP10" s="32">
        <f t="shared" si="91"/>
        <v>0.81200000000000006</v>
      </c>
      <c r="CQ10" s="32">
        <f t="shared" si="92"/>
        <v>0.84560000000000002</v>
      </c>
      <c r="CR10" s="32">
        <f t="shared" si="93"/>
        <v>0.85120000000000007</v>
      </c>
      <c r="CS10" s="32">
        <f t="shared" si="94"/>
        <v>0.85680000000000012</v>
      </c>
      <c r="CT10" s="32">
        <f t="shared" si="95"/>
        <v>0.89600000000000002</v>
      </c>
      <c r="CU10" s="32">
        <f t="shared" si="96"/>
        <v>0.90720000000000001</v>
      </c>
      <c r="CV10" s="32">
        <f t="shared" si="97"/>
        <v>0.92400000000000004</v>
      </c>
      <c r="CW10" s="32">
        <f t="shared" si="98"/>
        <v>0.99120000000000008</v>
      </c>
      <c r="CX10" s="32">
        <f t="shared" si="99"/>
        <v>1.0247999999999999</v>
      </c>
      <c r="CY10" s="32">
        <f t="shared" si="100"/>
        <v>1.0304</v>
      </c>
      <c r="CZ10" s="32">
        <f t="shared" si="101"/>
        <v>1.0583999999999998</v>
      </c>
      <c r="DA10" s="32">
        <f t="shared" si="102"/>
        <v>1.0640000000000001</v>
      </c>
      <c r="DB10" s="32">
        <f t="shared" si="103"/>
        <v>1.0752000000000002</v>
      </c>
      <c r="DC10" s="32">
        <f t="shared" si="104"/>
        <v>1.1479999999999999</v>
      </c>
      <c r="DD10" s="32">
        <f t="shared" si="105"/>
        <v>1.1927999999999999</v>
      </c>
      <c r="DE10" s="32">
        <f t="shared" si="106"/>
        <v>1.456</v>
      </c>
      <c r="DF10" s="32">
        <f t="shared" si="107"/>
        <v>3.0688</v>
      </c>
    </row>
    <row r="11" spans="1:111" ht="12.6" customHeight="1">
      <c r="A11" s="17" t="s">
        <v>83</v>
      </c>
      <c r="B11" s="28">
        <v>1999</v>
      </c>
      <c r="C11" s="28">
        <f t="shared" si="0"/>
        <v>7996</v>
      </c>
      <c r="D11" s="32">
        <f t="shared" si="1"/>
        <v>7.9960000000000004</v>
      </c>
      <c r="E11" s="32">
        <f t="shared" si="2"/>
        <v>8.3158399999999997</v>
      </c>
      <c r="F11" s="32">
        <f t="shared" si="3"/>
        <v>8.6356800000000007</v>
      </c>
      <c r="G11" s="32">
        <f t="shared" si="4"/>
        <v>8.9555199999999999</v>
      </c>
      <c r="H11" s="32">
        <f t="shared" si="5"/>
        <v>9.2753599999999992</v>
      </c>
      <c r="I11" s="32">
        <f t="shared" si="6"/>
        <v>9.5951999999999984</v>
      </c>
      <c r="J11" s="32">
        <f t="shared" si="7"/>
        <v>9.9150399999999994</v>
      </c>
      <c r="K11" s="32">
        <f t="shared" si="8"/>
        <v>10.23488</v>
      </c>
      <c r="L11" s="32">
        <f t="shared" si="9"/>
        <v>10.554720000000001</v>
      </c>
      <c r="M11" s="32">
        <f t="shared" si="10"/>
        <v>10.874560000000001</v>
      </c>
      <c r="N11" s="32">
        <f t="shared" si="11"/>
        <v>11.1944</v>
      </c>
      <c r="O11" s="32">
        <f t="shared" si="12"/>
        <v>11.514239999999999</v>
      </c>
      <c r="P11" s="32">
        <f t="shared" si="13"/>
        <v>11.83408</v>
      </c>
      <c r="Q11" s="32">
        <f t="shared" si="14"/>
        <v>12.153919999999999</v>
      </c>
      <c r="R11" s="32">
        <f t="shared" si="15"/>
        <v>12.47376</v>
      </c>
      <c r="S11" s="32">
        <f t="shared" si="16"/>
        <v>12.7936</v>
      </c>
      <c r="T11" s="32">
        <f t="shared" si="17"/>
        <v>13.113439999999999</v>
      </c>
      <c r="U11" s="32">
        <f t="shared" si="18"/>
        <v>13.433279999999998</v>
      </c>
      <c r="V11" s="32">
        <f t="shared" si="19"/>
        <v>13.753119999999999</v>
      </c>
      <c r="W11" s="32">
        <f t="shared" si="20"/>
        <v>14.71264</v>
      </c>
      <c r="X11" s="32">
        <f t="shared" si="21"/>
        <v>15.03248</v>
      </c>
      <c r="Y11" s="32">
        <f t="shared" si="22"/>
        <v>15.352319999999999</v>
      </c>
      <c r="Z11" s="32">
        <f t="shared" si="23"/>
        <v>15.67216</v>
      </c>
      <c r="AA11" s="32">
        <f t="shared" si="24"/>
        <v>15.992000000000001</v>
      </c>
      <c r="AB11" s="32">
        <f t="shared" si="25"/>
        <v>16.31184</v>
      </c>
      <c r="AC11" s="32">
        <f t="shared" si="26"/>
        <v>16.631679999999999</v>
      </c>
      <c r="AD11" s="32">
        <f t="shared" si="27"/>
        <v>16.951520000000002</v>
      </c>
      <c r="AE11" s="32">
        <f t="shared" si="28"/>
        <v>17.271360000000001</v>
      </c>
      <c r="AF11" s="32">
        <f t="shared" si="29"/>
        <v>17.591200000000001</v>
      </c>
      <c r="AG11" s="32">
        <f t="shared" si="30"/>
        <v>17.91104</v>
      </c>
      <c r="AH11" s="32">
        <f t="shared" si="31"/>
        <v>18.230879999999999</v>
      </c>
      <c r="AI11" s="32">
        <f t="shared" si="32"/>
        <v>18.550719999999998</v>
      </c>
      <c r="AJ11" s="32">
        <f t="shared" si="33"/>
        <v>18.870559999999998</v>
      </c>
      <c r="AK11" s="32">
        <f t="shared" si="34"/>
        <v>19.190399999999997</v>
      </c>
      <c r="AL11" s="32">
        <f t="shared" si="35"/>
        <v>19.51024</v>
      </c>
      <c r="AM11" s="32">
        <f t="shared" si="36"/>
        <v>19.830079999999999</v>
      </c>
      <c r="AN11" s="32">
        <f t="shared" si="37"/>
        <v>20.149920000000002</v>
      </c>
      <c r="AO11" s="32">
        <f t="shared" si="38"/>
        <v>20.469760000000001</v>
      </c>
      <c r="AP11" s="32">
        <f t="shared" si="39"/>
        <v>20.789600000000004</v>
      </c>
      <c r="AQ11" s="32">
        <f t="shared" si="40"/>
        <v>21.109440000000003</v>
      </c>
      <c r="AR11" s="32">
        <f t="shared" si="41"/>
        <v>21.429280000000002</v>
      </c>
      <c r="AS11" s="32">
        <f t="shared" si="42"/>
        <v>21.749120000000001</v>
      </c>
      <c r="AT11" s="32">
        <f t="shared" si="43"/>
        <v>22.068960000000001</v>
      </c>
      <c r="AU11" s="32">
        <f t="shared" si="44"/>
        <v>22.3888</v>
      </c>
      <c r="AV11" s="32">
        <f t="shared" si="45"/>
        <v>22.708639999999999</v>
      </c>
      <c r="AW11" s="32">
        <f t="shared" si="46"/>
        <v>23.028479999999998</v>
      </c>
      <c r="AX11" s="32">
        <f t="shared" si="47"/>
        <v>23.348320000000001</v>
      </c>
      <c r="AY11" s="32">
        <f t="shared" si="48"/>
        <v>23.66816</v>
      </c>
      <c r="AZ11" s="32">
        <f t="shared" si="49"/>
        <v>23.988</v>
      </c>
      <c r="BA11" s="32">
        <f t="shared" si="50"/>
        <v>24.307839999999999</v>
      </c>
      <c r="BB11" s="32">
        <f t="shared" si="51"/>
        <v>24.627680000000002</v>
      </c>
      <c r="BC11" s="32">
        <f t="shared" si="52"/>
        <v>24.947520000000001</v>
      </c>
      <c r="BD11" s="32">
        <f t="shared" si="53"/>
        <v>25.26736</v>
      </c>
      <c r="BE11" s="32">
        <f t="shared" si="54"/>
        <v>25.587199999999999</v>
      </c>
      <c r="BF11" s="32">
        <f t="shared" si="55"/>
        <v>25.907040000000002</v>
      </c>
      <c r="BG11" s="32">
        <f t="shared" si="56"/>
        <v>26.226879999999998</v>
      </c>
      <c r="BH11" s="32">
        <f t="shared" si="57"/>
        <v>26.546719999999997</v>
      </c>
      <c r="BI11" s="32">
        <f t="shared" si="58"/>
        <v>26.866559999999996</v>
      </c>
      <c r="BJ11" s="32">
        <f t="shared" si="59"/>
        <v>27.186399999999999</v>
      </c>
      <c r="BK11" s="32">
        <f t="shared" si="60"/>
        <v>27.506239999999998</v>
      </c>
      <c r="BL11" s="32">
        <f t="shared" si="61"/>
        <v>27.826079999999997</v>
      </c>
      <c r="BM11" s="32">
        <f t="shared" si="62"/>
        <v>28.14592</v>
      </c>
      <c r="BN11" s="32">
        <f t="shared" si="63"/>
        <v>28.465760000000003</v>
      </c>
      <c r="BO11" s="32">
        <f t="shared" si="64"/>
        <v>29.425280000000001</v>
      </c>
      <c r="BP11" s="32">
        <f t="shared" si="65"/>
        <v>30.064959999999999</v>
      </c>
      <c r="BQ11" s="32">
        <f t="shared" si="66"/>
        <v>30.704639999999998</v>
      </c>
      <c r="BR11" s="32">
        <f t="shared" si="67"/>
        <v>31.024480000000001</v>
      </c>
      <c r="BS11" s="32">
        <f t="shared" si="68"/>
        <v>31.34432</v>
      </c>
      <c r="BT11" s="32">
        <f t="shared" si="69"/>
        <v>31.664159999999999</v>
      </c>
      <c r="BU11" s="32">
        <f t="shared" si="70"/>
        <v>31.984000000000002</v>
      </c>
      <c r="BV11" s="32">
        <f t="shared" si="71"/>
        <v>32.62368</v>
      </c>
      <c r="BW11" s="32">
        <f t="shared" si="72"/>
        <v>32.943520000000007</v>
      </c>
      <c r="BX11" s="32">
        <f t="shared" si="73"/>
        <v>33.263359999999999</v>
      </c>
      <c r="BY11" s="32">
        <f t="shared" si="74"/>
        <v>33.583200000000005</v>
      </c>
      <c r="BZ11" s="32">
        <f t="shared" si="75"/>
        <v>34.222880000000004</v>
      </c>
      <c r="CA11" s="32">
        <f t="shared" si="76"/>
        <v>35.182400000000001</v>
      </c>
      <c r="CB11" s="32">
        <f t="shared" si="77"/>
        <v>35.82208</v>
      </c>
      <c r="CC11" s="32">
        <f t="shared" si="78"/>
        <v>36.141919999999999</v>
      </c>
      <c r="CD11" s="32">
        <f t="shared" si="79"/>
        <v>36.461759999999998</v>
      </c>
      <c r="CE11" s="32">
        <f t="shared" si="80"/>
        <v>36.781599999999997</v>
      </c>
      <c r="CF11" s="32">
        <f t="shared" si="81"/>
        <v>37.741119999999995</v>
      </c>
      <c r="CG11" s="32">
        <f t="shared" si="82"/>
        <v>38.060960000000001</v>
      </c>
      <c r="CH11" s="32">
        <f t="shared" si="83"/>
        <v>39.020479999999999</v>
      </c>
      <c r="CI11" s="32">
        <f t="shared" si="84"/>
        <v>39.340319999999998</v>
      </c>
      <c r="CJ11" s="32">
        <f t="shared" si="85"/>
        <v>39.660159999999998</v>
      </c>
      <c r="CK11" s="32">
        <f t="shared" si="86"/>
        <v>40.299840000000003</v>
      </c>
      <c r="CL11" s="32">
        <f t="shared" si="87"/>
        <v>41.579200000000007</v>
      </c>
      <c r="CM11" s="32">
        <f t="shared" si="88"/>
        <v>41.899039999999999</v>
      </c>
      <c r="CN11" s="32">
        <f t="shared" si="89"/>
        <v>43.818080000000002</v>
      </c>
      <c r="CO11" s="32">
        <f t="shared" si="90"/>
        <v>44.137920000000001</v>
      </c>
      <c r="CP11" s="32">
        <f t="shared" si="91"/>
        <v>46.376799999999996</v>
      </c>
      <c r="CQ11" s="32">
        <f t="shared" si="92"/>
        <v>48.295840000000005</v>
      </c>
      <c r="CR11" s="32">
        <f t="shared" si="93"/>
        <v>48.615679999999998</v>
      </c>
      <c r="CS11" s="32">
        <f t="shared" si="94"/>
        <v>48.935520000000004</v>
      </c>
      <c r="CT11" s="32">
        <f t="shared" si="95"/>
        <v>51.174399999999999</v>
      </c>
      <c r="CU11" s="32">
        <f t="shared" si="96"/>
        <v>51.814080000000004</v>
      </c>
      <c r="CV11" s="32">
        <f t="shared" si="97"/>
        <v>52.773600000000002</v>
      </c>
      <c r="CW11" s="32">
        <f t="shared" si="98"/>
        <v>56.61168</v>
      </c>
      <c r="CX11" s="32">
        <f t="shared" si="99"/>
        <v>58.530720000000002</v>
      </c>
      <c r="CY11" s="32">
        <f t="shared" si="100"/>
        <v>58.850560000000002</v>
      </c>
      <c r="CZ11" s="32">
        <f t="shared" si="101"/>
        <v>60.449759999999998</v>
      </c>
      <c r="DA11" s="32">
        <f t="shared" si="102"/>
        <v>60.769599999999997</v>
      </c>
      <c r="DB11" s="32">
        <f t="shared" si="103"/>
        <v>61.409279999999995</v>
      </c>
      <c r="DC11" s="32">
        <f t="shared" si="104"/>
        <v>65.5672</v>
      </c>
      <c r="DD11" s="32">
        <f t="shared" si="105"/>
        <v>68.125919999999994</v>
      </c>
      <c r="DE11" s="32">
        <f t="shared" si="106"/>
        <v>83.158400000000015</v>
      </c>
      <c r="DF11" s="32">
        <f t="shared" si="107"/>
        <v>175.27232000000001</v>
      </c>
    </row>
    <row r="12" spans="1:111" ht="12.6" customHeight="1">
      <c r="A12" s="17" t="s">
        <v>71</v>
      </c>
      <c r="B12" s="28">
        <v>10701</v>
      </c>
      <c r="C12" s="28">
        <f t="shared" si="0"/>
        <v>42804</v>
      </c>
      <c r="D12" s="32">
        <f t="shared" si="1"/>
        <v>42.804000000000002</v>
      </c>
      <c r="E12" s="32">
        <f t="shared" si="2"/>
        <v>44.516160000000006</v>
      </c>
      <c r="F12" s="32">
        <f t="shared" si="3"/>
        <v>46.228319999999997</v>
      </c>
      <c r="G12" s="32">
        <f t="shared" si="4"/>
        <v>47.940480000000001</v>
      </c>
      <c r="H12" s="32">
        <f t="shared" si="5"/>
        <v>49.652639999999998</v>
      </c>
      <c r="I12" s="32">
        <f t="shared" si="6"/>
        <v>51.364799999999995</v>
      </c>
      <c r="J12" s="32">
        <f t="shared" si="7"/>
        <v>53.07696</v>
      </c>
      <c r="K12" s="32">
        <f t="shared" si="8"/>
        <v>54.789120000000004</v>
      </c>
      <c r="L12" s="32">
        <f t="shared" si="9"/>
        <v>56.501280000000008</v>
      </c>
      <c r="M12" s="32">
        <f t="shared" si="10"/>
        <v>58.213440000000006</v>
      </c>
      <c r="N12" s="32">
        <f t="shared" si="11"/>
        <v>59.925599999999996</v>
      </c>
      <c r="O12" s="32">
        <f t="shared" si="12"/>
        <v>61.637759999999993</v>
      </c>
      <c r="P12" s="32">
        <f t="shared" si="13"/>
        <v>63.349919999999997</v>
      </c>
      <c r="Q12" s="32">
        <f t="shared" si="14"/>
        <v>65.062080000000009</v>
      </c>
      <c r="R12" s="32">
        <f t="shared" si="15"/>
        <v>66.774240000000006</v>
      </c>
      <c r="S12" s="32">
        <f t="shared" si="16"/>
        <v>68.486400000000003</v>
      </c>
      <c r="T12" s="32">
        <f t="shared" si="17"/>
        <v>70.198560000000001</v>
      </c>
      <c r="U12" s="32">
        <f t="shared" si="18"/>
        <v>71.910719999999998</v>
      </c>
      <c r="V12" s="32">
        <f t="shared" si="19"/>
        <v>73.622880000000009</v>
      </c>
      <c r="W12" s="32">
        <f t="shared" si="20"/>
        <v>78.759360000000001</v>
      </c>
      <c r="X12" s="32">
        <f t="shared" si="21"/>
        <v>80.471519999999984</v>
      </c>
      <c r="Y12" s="32">
        <f t="shared" si="22"/>
        <v>82.183679999999995</v>
      </c>
      <c r="Z12" s="32">
        <f t="shared" si="23"/>
        <v>83.895839999999993</v>
      </c>
      <c r="AA12" s="32">
        <f t="shared" si="24"/>
        <v>85.608000000000004</v>
      </c>
      <c r="AB12" s="32">
        <f t="shared" si="25"/>
        <v>87.320160000000001</v>
      </c>
      <c r="AC12" s="32">
        <f t="shared" si="26"/>
        <v>89.032320000000013</v>
      </c>
      <c r="AD12" s="32">
        <f t="shared" si="27"/>
        <v>90.74448000000001</v>
      </c>
      <c r="AE12" s="32">
        <f t="shared" si="28"/>
        <v>92.456639999999993</v>
      </c>
      <c r="AF12" s="32">
        <f t="shared" si="29"/>
        <v>94.168800000000005</v>
      </c>
      <c r="AG12" s="32">
        <f t="shared" si="30"/>
        <v>95.880960000000002</v>
      </c>
      <c r="AH12" s="32">
        <f t="shared" si="31"/>
        <v>97.593119999999999</v>
      </c>
      <c r="AI12" s="32">
        <f t="shared" si="32"/>
        <v>99.305279999999996</v>
      </c>
      <c r="AJ12" s="32">
        <f t="shared" si="33"/>
        <v>101.01743999999999</v>
      </c>
      <c r="AK12" s="32">
        <f t="shared" si="34"/>
        <v>102.72959999999999</v>
      </c>
      <c r="AL12" s="32">
        <f t="shared" si="35"/>
        <v>104.44175999999999</v>
      </c>
      <c r="AM12" s="32">
        <f t="shared" si="36"/>
        <v>106.15392</v>
      </c>
      <c r="AN12" s="32">
        <f t="shared" si="37"/>
        <v>107.86608</v>
      </c>
      <c r="AO12" s="32">
        <f t="shared" si="38"/>
        <v>109.57824000000001</v>
      </c>
      <c r="AP12" s="32">
        <f t="shared" si="39"/>
        <v>111.29040000000001</v>
      </c>
      <c r="AQ12" s="32">
        <f t="shared" si="40"/>
        <v>113.00256000000002</v>
      </c>
      <c r="AR12" s="32">
        <f t="shared" si="41"/>
        <v>114.71472</v>
      </c>
      <c r="AS12" s="32">
        <f t="shared" si="42"/>
        <v>116.42688000000001</v>
      </c>
      <c r="AT12" s="32">
        <f t="shared" si="43"/>
        <v>118.13903999999999</v>
      </c>
      <c r="AU12" s="32">
        <f t="shared" si="44"/>
        <v>119.85119999999999</v>
      </c>
      <c r="AV12" s="32">
        <f t="shared" si="45"/>
        <v>121.56336</v>
      </c>
      <c r="AW12" s="32">
        <f t="shared" si="46"/>
        <v>123.27551999999999</v>
      </c>
      <c r="AX12" s="32">
        <f t="shared" si="47"/>
        <v>124.98768</v>
      </c>
      <c r="AY12" s="32">
        <f t="shared" si="48"/>
        <v>126.69983999999999</v>
      </c>
      <c r="AZ12" s="32">
        <f t="shared" si="49"/>
        <v>128.41200000000001</v>
      </c>
      <c r="BA12" s="32">
        <f t="shared" si="50"/>
        <v>130.12416000000002</v>
      </c>
      <c r="BB12" s="32">
        <f t="shared" si="51"/>
        <v>131.83632</v>
      </c>
      <c r="BC12" s="32">
        <f t="shared" si="52"/>
        <v>133.54848000000001</v>
      </c>
      <c r="BD12" s="32">
        <f t="shared" si="53"/>
        <v>135.26064000000002</v>
      </c>
      <c r="BE12" s="32">
        <f t="shared" si="54"/>
        <v>136.97280000000001</v>
      </c>
      <c r="BF12" s="32">
        <f t="shared" si="55"/>
        <v>138.68496000000002</v>
      </c>
      <c r="BG12" s="32">
        <f t="shared" si="56"/>
        <v>140.39712</v>
      </c>
      <c r="BH12" s="32">
        <f t="shared" si="57"/>
        <v>142.10928000000001</v>
      </c>
      <c r="BI12" s="32">
        <f t="shared" si="58"/>
        <v>143.82144</v>
      </c>
      <c r="BJ12" s="32">
        <f t="shared" si="59"/>
        <v>145.53360000000001</v>
      </c>
      <c r="BK12" s="32">
        <f t="shared" si="60"/>
        <v>147.24576000000002</v>
      </c>
      <c r="BL12" s="32">
        <f t="shared" si="61"/>
        <v>148.95792</v>
      </c>
      <c r="BM12" s="32">
        <f t="shared" si="62"/>
        <v>150.67007999999998</v>
      </c>
      <c r="BN12" s="32">
        <f t="shared" si="63"/>
        <v>152.38224</v>
      </c>
      <c r="BO12" s="32">
        <f t="shared" si="64"/>
        <v>157.51872</v>
      </c>
      <c r="BP12" s="32">
        <f t="shared" si="65"/>
        <v>160.94303999999997</v>
      </c>
      <c r="BQ12" s="32">
        <f t="shared" si="66"/>
        <v>164.36735999999999</v>
      </c>
      <c r="BR12" s="32">
        <f t="shared" si="67"/>
        <v>166.07952</v>
      </c>
      <c r="BS12" s="32">
        <f t="shared" si="68"/>
        <v>167.79167999999999</v>
      </c>
      <c r="BT12" s="32">
        <f t="shared" si="69"/>
        <v>169.50384</v>
      </c>
      <c r="BU12" s="32">
        <f t="shared" si="70"/>
        <v>171.21600000000001</v>
      </c>
      <c r="BV12" s="32">
        <f t="shared" si="71"/>
        <v>174.64032</v>
      </c>
      <c r="BW12" s="32">
        <f t="shared" si="72"/>
        <v>176.35248000000001</v>
      </c>
      <c r="BX12" s="32">
        <f t="shared" si="73"/>
        <v>178.06464000000003</v>
      </c>
      <c r="BY12" s="32">
        <f t="shared" si="74"/>
        <v>179.77680000000001</v>
      </c>
      <c r="BZ12" s="32">
        <f t="shared" si="75"/>
        <v>183.20112000000003</v>
      </c>
      <c r="CA12" s="32">
        <f t="shared" si="76"/>
        <v>188.33760000000001</v>
      </c>
      <c r="CB12" s="32">
        <f t="shared" si="77"/>
        <v>191.76192</v>
      </c>
      <c r="CC12" s="32">
        <f t="shared" si="78"/>
        <v>193.47407999999999</v>
      </c>
      <c r="CD12" s="32">
        <f t="shared" si="79"/>
        <v>195.18624</v>
      </c>
      <c r="CE12" s="32">
        <f t="shared" si="80"/>
        <v>196.89839999999998</v>
      </c>
      <c r="CF12" s="32">
        <f t="shared" si="81"/>
        <v>202.03487999999999</v>
      </c>
      <c r="CG12" s="32">
        <f t="shared" si="82"/>
        <v>203.74703999999997</v>
      </c>
      <c r="CH12" s="32">
        <f t="shared" si="83"/>
        <v>208.88351999999998</v>
      </c>
      <c r="CI12" s="32">
        <f t="shared" si="84"/>
        <v>210.59567999999999</v>
      </c>
      <c r="CJ12" s="32">
        <f t="shared" si="85"/>
        <v>212.30784</v>
      </c>
      <c r="CK12" s="32">
        <f t="shared" si="86"/>
        <v>215.73215999999999</v>
      </c>
      <c r="CL12" s="32">
        <f t="shared" si="87"/>
        <v>222.58080000000001</v>
      </c>
      <c r="CM12" s="32">
        <f t="shared" si="88"/>
        <v>224.29296000000002</v>
      </c>
      <c r="CN12" s="32">
        <f t="shared" si="89"/>
        <v>234.56592000000001</v>
      </c>
      <c r="CO12" s="32">
        <f t="shared" si="90"/>
        <v>236.27807999999999</v>
      </c>
      <c r="CP12" s="32">
        <f t="shared" si="91"/>
        <v>248.26319999999998</v>
      </c>
      <c r="CQ12" s="32">
        <f t="shared" si="92"/>
        <v>258.53616</v>
      </c>
      <c r="CR12" s="32">
        <f t="shared" si="93"/>
        <v>260.24832000000004</v>
      </c>
      <c r="CS12" s="32">
        <f t="shared" si="94"/>
        <v>261.96048000000002</v>
      </c>
      <c r="CT12" s="32">
        <f t="shared" si="95"/>
        <v>273.94560000000001</v>
      </c>
      <c r="CU12" s="32">
        <f t="shared" si="96"/>
        <v>277.36992000000004</v>
      </c>
      <c r="CV12" s="32">
        <f t="shared" si="97"/>
        <v>282.50639999999999</v>
      </c>
      <c r="CW12" s="32">
        <f t="shared" si="98"/>
        <v>303.05232000000001</v>
      </c>
      <c r="CX12" s="32">
        <f t="shared" si="99"/>
        <v>313.32528000000002</v>
      </c>
      <c r="CY12" s="32">
        <f t="shared" si="100"/>
        <v>315.03744</v>
      </c>
      <c r="CZ12" s="32">
        <f t="shared" si="101"/>
        <v>323.59823999999998</v>
      </c>
      <c r="DA12" s="32">
        <f t="shared" si="102"/>
        <v>325.31039999999996</v>
      </c>
      <c r="DB12" s="32">
        <f t="shared" si="103"/>
        <v>328.73471999999998</v>
      </c>
      <c r="DC12" s="32">
        <f t="shared" si="104"/>
        <v>350.99279999999999</v>
      </c>
      <c r="DD12" s="32">
        <f t="shared" si="105"/>
        <v>364.69007999999997</v>
      </c>
      <c r="DE12" s="32">
        <f t="shared" si="106"/>
        <v>445.16160000000002</v>
      </c>
      <c r="DF12" s="32">
        <f t="shared" si="107"/>
        <v>938.26368000000002</v>
      </c>
    </row>
    <row r="13" spans="1:111" ht="12.6" customHeight="1">
      <c r="A13" s="19" t="s">
        <v>115</v>
      </c>
      <c r="B13" s="26">
        <v>1766</v>
      </c>
      <c r="C13" s="28">
        <f t="shared" si="0"/>
        <v>7064</v>
      </c>
      <c r="D13" s="32">
        <f t="shared" si="1"/>
        <v>7.0640000000000001</v>
      </c>
      <c r="E13" s="32">
        <f t="shared" si="2"/>
        <v>7.3465600000000002</v>
      </c>
      <c r="F13" s="32">
        <f t="shared" si="3"/>
        <v>7.6291200000000012</v>
      </c>
      <c r="G13" s="32">
        <f t="shared" si="4"/>
        <v>7.9116800000000014</v>
      </c>
      <c r="H13" s="32">
        <f t="shared" si="5"/>
        <v>8.1942400000000006</v>
      </c>
      <c r="I13" s="32">
        <f t="shared" si="6"/>
        <v>8.476799999999999</v>
      </c>
      <c r="J13" s="32">
        <f t="shared" si="7"/>
        <v>8.7593600000000009</v>
      </c>
      <c r="K13" s="32">
        <f t="shared" si="8"/>
        <v>9.0419199999999993</v>
      </c>
      <c r="L13" s="32">
        <f t="shared" si="9"/>
        <v>9.3244799999999994</v>
      </c>
      <c r="M13" s="32">
        <f t="shared" si="10"/>
        <v>9.6070400000000014</v>
      </c>
      <c r="N13" s="32">
        <f t="shared" si="11"/>
        <v>9.8895999999999979</v>
      </c>
      <c r="O13" s="32">
        <f t="shared" si="12"/>
        <v>10.17216</v>
      </c>
      <c r="P13" s="32">
        <f t="shared" si="13"/>
        <v>10.45472</v>
      </c>
      <c r="Q13" s="32">
        <f t="shared" si="14"/>
        <v>10.73728</v>
      </c>
      <c r="R13" s="32">
        <f t="shared" si="15"/>
        <v>11.01984</v>
      </c>
      <c r="S13" s="32">
        <f t="shared" si="16"/>
        <v>11.302400000000002</v>
      </c>
      <c r="T13" s="32">
        <f t="shared" si="17"/>
        <v>11.584959999999999</v>
      </c>
      <c r="U13" s="32">
        <f t="shared" si="18"/>
        <v>11.867520000000001</v>
      </c>
      <c r="V13" s="32">
        <f t="shared" si="19"/>
        <v>12.150079999999999</v>
      </c>
      <c r="W13" s="32">
        <f t="shared" si="20"/>
        <v>12.99776</v>
      </c>
      <c r="X13" s="32">
        <f t="shared" si="21"/>
        <v>13.28032</v>
      </c>
      <c r="Y13" s="32">
        <f t="shared" si="22"/>
        <v>13.56288</v>
      </c>
      <c r="Z13" s="32">
        <f t="shared" si="23"/>
        <v>13.84544</v>
      </c>
      <c r="AA13" s="32">
        <f t="shared" si="24"/>
        <v>14.128</v>
      </c>
      <c r="AB13" s="32">
        <f t="shared" si="25"/>
        <v>14.41056</v>
      </c>
      <c r="AC13" s="32">
        <f t="shared" si="26"/>
        <v>14.69312</v>
      </c>
      <c r="AD13" s="32">
        <f t="shared" si="27"/>
        <v>14.975680000000001</v>
      </c>
      <c r="AE13" s="32">
        <f t="shared" si="28"/>
        <v>15.258240000000002</v>
      </c>
      <c r="AF13" s="32">
        <f t="shared" si="29"/>
        <v>15.540800000000001</v>
      </c>
      <c r="AG13" s="32">
        <f t="shared" si="30"/>
        <v>15.823360000000003</v>
      </c>
      <c r="AH13" s="32">
        <f t="shared" si="31"/>
        <v>16.105919999999998</v>
      </c>
      <c r="AI13" s="32">
        <f t="shared" si="32"/>
        <v>16.388480000000001</v>
      </c>
      <c r="AJ13" s="32">
        <f t="shared" si="33"/>
        <v>16.671040000000001</v>
      </c>
      <c r="AK13" s="32">
        <f t="shared" si="34"/>
        <v>16.953599999999998</v>
      </c>
      <c r="AL13" s="32">
        <f t="shared" si="35"/>
        <v>17.236159999999998</v>
      </c>
      <c r="AM13" s="32">
        <f t="shared" si="36"/>
        <v>17.518720000000002</v>
      </c>
      <c r="AN13" s="32">
        <f t="shared" si="37"/>
        <v>17.801279999999998</v>
      </c>
      <c r="AO13" s="32">
        <f t="shared" si="38"/>
        <v>18.083839999999999</v>
      </c>
      <c r="AP13" s="32">
        <f t="shared" si="39"/>
        <v>18.366400000000002</v>
      </c>
      <c r="AQ13" s="32">
        <f t="shared" si="40"/>
        <v>18.648959999999999</v>
      </c>
      <c r="AR13" s="32">
        <f t="shared" si="41"/>
        <v>18.931519999999999</v>
      </c>
      <c r="AS13" s="32">
        <f t="shared" si="42"/>
        <v>19.214080000000003</v>
      </c>
      <c r="AT13" s="32">
        <f t="shared" si="43"/>
        <v>19.496639999999999</v>
      </c>
      <c r="AU13" s="32">
        <f t="shared" si="44"/>
        <v>19.779199999999996</v>
      </c>
      <c r="AV13" s="32">
        <f t="shared" si="45"/>
        <v>20.06176</v>
      </c>
      <c r="AW13" s="32">
        <f t="shared" si="46"/>
        <v>20.34432</v>
      </c>
      <c r="AX13" s="32">
        <f t="shared" si="47"/>
        <v>20.62688</v>
      </c>
      <c r="AY13" s="32">
        <f t="shared" si="48"/>
        <v>20.90944</v>
      </c>
      <c r="AZ13" s="32">
        <f t="shared" si="49"/>
        <v>21.192</v>
      </c>
      <c r="BA13" s="32">
        <f t="shared" si="50"/>
        <v>21.47456</v>
      </c>
      <c r="BB13" s="32">
        <f t="shared" si="51"/>
        <v>21.75712</v>
      </c>
      <c r="BC13" s="32">
        <f t="shared" si="52"/>
        <v>22.039680000000001</v>
      </c>
      <c r="BD13" s="32">
        <f t="shared" si="53"/>
        <v>22.322240000000001</v>
      </c>
      <c r="BE13" s="32">
        <f t="shared" si="54"/>
        <v>22.604800000000004</v>
      </c>
      <c r="BF13" s="32">
        <f t="shared" si="55"/>
        <v>22.887360000000001</v>
      </c>
      <c r="BG13" s="32">
        <f t="shared" si="56"/>
        <v>23.169919999999998</v>
      </c>
      <c r="BH13" s="32">
        <f t="shared" si="57"/>
        <v>23.452480000000001</v>
      </c>
      <c r="BI13" s="32">
        <f t="shared" si="58"/>
        <v>23.735040000000001</v>
      </c>
      <c r="BJ13" s="32">
        <f t="shared" si="59"/>
        <v>24.017599999999998</v>
      </c>
      <c r="BK13" s="32">
        <f t="shared" si="60"/>
        <v>24.300159999999998</v>
      </c>
      <c r="BL13" s="32">
        <f t="shared" si="61"/>
        <v>24.582720000000002</v>
      </c>
      <c r="BM13" s="32">
        <f t="shared" si="62"/>
        <v>24.865279999999998</v>
      </c>
      <c r="BN13" s="32">
        <f t="shared" si="63"/>
        <v>25.147839999999999</v>
      </c>
      <c r="BO13" s="32">
        <f t="shared" si="64"/>
        <v>25.995519999999999</v>
      </c>
      <c r="BP13" s="32">
        <f t="shared" si="65"/>
        <v>26.560639999999999</v>
      </c>
      <c r="BQ13" s="32">
        <f t="shared" si="66"/>
        <v>27.12576</v>
      </c>
      <c r="BR13" s="32">
        <f t="shared" si="67"/>
        <v>27.40832</v>
      </c>
      <c r="BS13" s="32">
        <f t="shared" si="68"/>
        <v>27.69088</v>
      </c>
      <c r="BT13" s="32">
        <f t="shared" si="69"/>
        <v>27.97344</v>
      </c>
      <c r="BU13" s="32">
        <f t="shared" si="70"/>
        <v>28.256</v>
      </c>
      <c r="BV13" s="32">
        <f t="shared" si="71"/>
        <v>28.821120000000001</v>
      </c>
      <c r="BW13" s="32">
        <f t="shared" si="72"/>
        <v>29.103680000000001</v>
      </c>
      <c r="BX13" s="32">
        <f t="shared" si="73"/>
        <v>29.386240000000001</v>
      </c>
      <c r="BY13" s="32">
        <f t="shared" si="74"/>
        <v>29.668800000000005</v>
      </c>
      <c r="BZ13" s="32">
        <f t="shared" si="75"/>
        <v>30.233920000000001</v>
      </c>
      <c r="CA13" s="32">
        <f t="shared" si="76"/>
        <v>31.081600000000002</v>
      </c>
      <c r="CB13" s="32">
        <f t="shared" si="77"/>
        <v>31.646720000000006</v>
      </c>
      <c r="CC13" s="32">
        <f t="shared" si="78"/>
        <v>31.929279999999995</v>
      </c>
      <c r="CD13" s="32">
        <f t="shared" si="79"/>
        <v>32.211839999999995</v>
      </c>
      <c r="CE13" s="32">
        <f t="shared" si="80"/>
        <v>32.494399999999999</v>
      </c>
      <c r="CF13" s="32">
        <f t="shared" si="81"/>
        <v>33.342080000000003</v>
      </c>
      <c r="CG13" s="32">
        <f t="shared" si="82"/>
        <v>33.624639999999999</v>
      </c>
      <c r="CH13" s="32">
        <f t="shared" si="83"/>
        <v>34.472319999999996</v>
      </c>
      <c r="CI13" s="32">
        <f t="shared" si="84"/>
        <v>34.75488</v>
      </c>
      <c r="CJ13" s="32">
        <f t="shared" si="85"/>
        <v>35.037440000000004</v>
      </c>
      <c r="CK13" s="32">
        <f t="shared" si="86"/>
        <v>35.602559999999997</v>
      </c>
      <c r="CL13" s="32">
        <f t="shared" si="87"/>
        <v>36.732800000000005</v>
      </c>
      <c r="CM13" s="32">
        <f t="shared" si="88"/>
        <v>37.015360000000001</v>
      </c>
      <c r="CN13" s="32">
        <f t="shared" si="89"/>
        <v>38.710720000000002</v>
      </c>
      <c r="CO13" s="32">
        <f t="shared" si="90"/>
        <v>38.993279999999999</v>
      </c>
      <c r="CP13" s="32">
        <f t="shared" si="91"/>
        <v>40.971199999999996</v>
      </c>
      <c r="CQ13" s="32">
        <f t="shared" si="92"/>
        <v>42.666559999999997</v>
      </c>
      <c r="CR13" s="32">
        <f t="shared" si="93"/>
        <v>42.949120000000001</v>
      </c>
      <c r="CS13" s="32">
        <f t="shared" si="94"/>
        <v>43.231679999999997</v>
      </c>
      <c r="CT13" s="32">
        <f t="shared" si="95"/>
        <v>45.209600000000009</v>
      </c>
      <c r="CU13" s="32">
        <f t="shared" si="96"/>
        <v>45.774720000000002</v>
      </c>
      <c r="CV13" s="32">
        <f t="shared" si="97"/>
        <v>46.622399999999992</v>
      </c>
      <c r="CW13" s="32">
        <f t="shared" si="98"/>
        <v>50.013120000000001</v>
      </c>
      <c r="CX13" s="32">
        <f t="shared" si="99"/>
        <v>51.708480000000002</v>
      </c>
      <c r="CY13" s="32">
        <f t="shared" si="100"/>
        <v>51.991039999999998</v>
      </c>
      <c r="CZ13" s="32">
        <f t="shared" si="101"/>
        <v>53.403839999999995</v>
      </c>
      <c r="DA13" s="32">
        <f t="shared" si="102"/>
        <v>53.686399999999992</v>
      </c>
      <c r="DB13" s="32">
        <f t="shared" si="103"/>
        <v>54.251519999999999</v>
      </c>
      <c r="DC13" s="32">
        <f t="shared" si="104"/>
        <v>57.924799999999998</v>
      </c>
      <c r="DD13" s="32">
        <f t="shared" si="105"/>
        <v>60.185279999999999</v>
      </c>
      <c r="DE13" s="32">
        <f t="shared" si="106"/>
        <v>73.465600000000009</v>
      </c>
      <c r="DF13" s="32">
        <f t="shared" si="107"/>
        <v>154.84288000000001</v>
      </c>
    </row>
    <row r="14" spans="1:111" ht="12.6" customHeight="1">
      <c r="A14" s="17" t="s">
        <v>79</v>
      </c>
      <c r="B14" s="28">
        <v>235</v>
      </c>
      <c r="C14" s="28">
        <f t="shared" si="0"/>
        <v>940</v>
      </c>
      <c r="D14" s="32">
        <f t="shared" si="1"/>
        <v>0.94</v>
      </c>
      <c r="E14" s="32">
        <f t="shared" si="2"/>
        <v>0.97760000000000002</v>
      </c>
      <c r="F14" s="32">
        <f t="shared" si="3"/>
        <v>1.0152000000000001</v>
      </c>
      <c r="G14" s="32">
        <f t="shared" si="4"/>
        <v>1.0528000000000002</v>
      </c>
      <c r="H14" s="32">
        <f t="shared" si="5"/>
        <v>1.0903999999999998</v>
      </c>
      <c r="I14" s="32">
        <f t="shared" si="6"/>
        <v>1.1279999999999999</v>
      </c>
      <c r="J14" s="32">
        <f t="shared" si="7"/>
        <v>1.1656</v>
      </c>
      <c r="K14" s="32">
        <f t="shared" si="8"/>
        <v>1.2032</v>
      </c>
      <c r="L14" s="32">
        <f t="shared" si="9"/>
        <v>1.2407999999999999</v>
      </c>
      <c r="M14" s="32">
        <f t="shared" si="10"/>
        <v>1.2784</v>
      </c>
      <c r="N14" s="32">
        <f t="shared" si="11"/>
        <v>1.3160000000000001</v>
      </c>
      <c r="O14" s="32">
        <f t="shared" si="12"/>
        <v>1.3535999999999999</v>
      </c>
      <c r="P14" s="32">
        <f t="shared" si="13"/>
        <v>1.3912</v>
      </c>
      <c r="Q14" s="32">
        <f t="shared" si="14"/>
        <v>1.4287999999999998</v>
      </c>
      <c r="R14" s="32">
        <f t="shared" si="15"/>
        <v>1.4664000000000001</v>
      </c>
      <c r="S14" s="32">
        <f t="shared" si="16"/>
        <v>1.504</v>
      </c>
      <c r="T14" s="32">
        <f t="shared" si="17"/>
        <v>1.5415999999999999</v>
      </c>
      <c r="U14" s="32">
        <f t="shared" si="18"/>
        <v>1.5791999999999999</v>
      </c>
      <c r="V14" s="32">
        <f t="shared" si="19"/>
        <v>1.6168</v>
      </c>
      <c r="W14" s="32">
        <f t="shared" si="20"/>
        <v>1.7296</v>
      </c>
      <c r="X14" s="32">
        <f t="shared" si="21"/>
        <v>1.7671999999999999</v>
      </c>
      <c r="Y14" s="32">
        <f t="shared" si="22"/>
        <v>1.8048</v>
      </c>
      <c r="Z14" s="32">
        <f t="shared" si="23"/>
        <v>1.8423999999999998</v>
      </c>
      <c r="AA14" s="32">
        <f t="shared" si="24"/>
        <v>1.88</v>
      </c>
      <c r="AB14" s="32">
        <f t="shared" si="25"/>
        <v>1.9176000000000002</v>
      </c>
      <c r="AC14" s="32">
        <f t="shared" si="26"/>
        <v>1.9552</v>
      </c>
      <c r="AD14" s="32">
        <f t="shared" si="27"/>
        <v>1.9928000000000001</v>
      </c>
      <c r="AE14" s="32">
        <f t="shared" si="28"/>
        <v>2.0304000000000002</v>
      </c>
      <c r="AF14" s="32">
        <f t="shared" si="29"/>
        <v>2.0680000000000001</v>
      </c>
      <c r="AG14" s="32">
        <f t="shared" si="30"/>
        <v>2.1056000000000004</v>
      </c>
      <c r="AH14" s="32">
        <f t="shared" si="31"/>
        <v>2.1431999999999998</v>
      </c>
      <c r="AI14" s="32">
        <f t="shared" si="32"/>
        <v>2.1807999999999996</v>
      </c>
      <c r="AJ14" s="32">
        <f t="shared" si="33"/>
        <v>2.2183999999999999</v>
      </c>
      <c r="AK14" s="32">
        <f t="shared" si="34"/>
        <v>2.2559999999999998</v>
      </c>
      <c r="AL14" s="32">
        <f t="shared" si="35"/>
        <v>2.2936000000000001</v>
      </c>
      <c r="AM14" s="32">
        <f t="shared" si="36"/>
        <v>2.3311999999999999</v>
      </c>
      <c r="AN14" s="32">
        <f t="shared" si="37"/>
        <v>2.3688000000000002</v>
      </c>
      <c r="AO14" s="32">
        <f t="shared" si="38"/>
        <v>2.4064000000000001</v>
      </c>
      <c r="AP14" s="32">
        <f t="shared" si="39"/>
        <v>2.444</v>
      </c>
      <c r="AQ14" s="32">
        <f t="shared" si="40"/>
        <v>2.4815999999999998</v>
      </c>
      <c r="AR14" s="32">
        <f t="shared" si="41"/>
        <v>2.5192000000000001</v>
      </c>
      <c r="AS14" s="32">
        <f t="shared" si="42"/>
        <v>2.5568</v>
      </c>
      <c r="AT14" s="32">
        <f t="shared" si="43"/>
        <v>2.5943999999999998</v>
      </c>
      <c r="AU14" s="32">
        <f t="shared" si="44"/>
        <v>2.6320000000000001</v>
      </c>
      <c r="AV14" s="32">
        <f t="shared" si="45"/>
        <v>2.6696</v>
      </c>
      <c r="AW14" s="32">
        <f t="shared" si="46"/>
        <v>2.7071999999999998</v>
      </c>
      <c r="AX14" s="32">
        <f t="shared" si="47"/>
        <v>2.7447999999999997</v>
      </c>
      <c r="AY14" s="32">
        <f t="shared" si="48"/>
        <v>2.7824</v>
      </c>
      <c r="AZ14" s="32">
        <f t="shared" si="49"/>
        <v>2.82</v>
      </c>
      <c r="BA14" s="32">
        <f t="shared" si="50"/>
        <v>2.8575999999999997</v>
      </c>
      <c r="BB14" s="32">
        <f t="shared" si="51"/>
        <v>2.8952000000000004</v>
      </c>
      <c r="BC14" s="32">
        <f t="shared" si="52"/>
        <v>2.9328000000000003</v>
      </c>
      <c r="BD14" s="32">
        <f t="shared" si="53"/>
        <v>2.9704000000000002</v>
      </c>
      <c r="BE14" s="32">
        <f t="shared" si="54"/>
        <v>3.008</v>
      </c>
      <c r="BF14" s="32">
        <f t="shared" si="55"/>
        <v>3.0456000000000003</v>
      </c>
      <c r="BG14" s="32">
        <f t="shared" si="56"/>
        <v>3.0831999999999997</v>
      </c>
      <c r="BH14" s="32">
        <f t="shared" si="57"/>
        <v>3.1207999999999996</v>
      </c>
      <c r="BI14" s="32">
        <f t="shared" si="58"/>
        <v>3.1583999999999999</v>
      </c>
      <c r="BJ14" s="32">
        <f t="shared" si="59"/>
        <v>3.1960000000000002</v>
      </c>
      <c r="BK14" s="32">
        <f t="shared" si="60"/>
        <v>3.2336</v>
      </c>
      <c r="BL14" s="32">
        <f t="shared" si="61"/>
        <v>3.2711999999999999</v>
      </c>
      <c r="BM14" s="32">
        <f t="shared" si="62"/>
        <v>3.3088000000000002</v>
      </c>
      <c r="BN14" s="32">
        <f t="shared" si="63"/>
        <v>3.3464</v>
      </c>
      <c r="BO14" s="32">
        <f t="shared" si="64"/>
        <v>3.4592000000000001</v>
      </c>
      <c r="BP14" s="32">
        <f t="shared" si="65"/>
        <v>3.5343999999999998</v>
      </c>
      <c r="BQ14" s="32">
        <f t="shared" si="66"/>
        <v>3.6095999999999999</v>
      </c>
      <c r="BR14" s="32">
        <f t="shared" si="67"/>
        <v>3.6471999999999998</v>
      </c>
      <c r="BS14" s="32">
        <f t="shared" si="68"/>
        <v>3.6847999999999996</v>
      </c>
      <c r="BT14" s="32">
        <f t="shared" si="69"/>
        <v>3.7223999999999999</v>
      </c>
      <c r="BU14" s="32">
        <f t="shared" si="70"/>
        <v>3.76</v>
      </c>
      <c r="BV14" s="32">
        <f t="shared" si="71"/>
        <v>3.8352000000000004</v>
      </c>
      <c r="BW14" s="32">
        <f t="shared" si="72"/>
        <v>3.8728000000000002</v>
      </c>
      <c r="BX14" s="32">
        <f t="shared" si="73"/>
        <v>3.9104000000000001</v>
      </c>
      <c r="BY14" s="32">
        <f t="shared" si="74"/>
        <v>3.948</v>
      </c>
      <c r="BZ14" s="32">
        <f t="shared" si="75"/>
        <v>4.0232000000000001</v>
      </c>
      <c r="CA14" s="32">
        <f t="shared" si="76"/>
        <v>4.1360000000000001</v>
      </c>
      <c r="CB14" s="32">
        <f t="shared" si="77"/>
        <v>4.2112000000000007</v>
      </c>
      <c r="CC14" s="32">
        <f t="shared" si="78"/>
        <v>4.2487999999999992</v>
      </c>
      <c r="CD14" s="32">
        <f t="shared" si="79"/>
        <v>4.2863999999999995</v>
      </c>
      <c r="CE14" s="32">
        <f t="shared" si="80"/>
        <v>4.3239999999999998</v>
      </c>
      <c r="CF14" s="32">
        <f t="shared" si="81"/>
        <v>4.4367999999999999</v>
      </c>
      <c r="CG14" s="32">
        <f t="shared" si="82"/>
        <v>4.4743999999999993</v>
      </c>
      <c r="CH14" s="32">
        <f t="shared" si="83"/>
        <v>4.5872000000000002</v>
      </c>
      <c r="CI14" s="32">
        <f t="shared" si="84"/>
        <v>4.6248000000000005</v>
      </c>
      <c r="CJ14" s="32">
        <f t="shared" si="85"/>
        <v>4.6623999999999999</v>
      </c>
      <c r="CK14" s="32">
        <f t="shared" si="86"/>
        <v>4.7376000000000005</v>
      </c>
      <c r="CL14" s="32">
        <f t="shared" si="87"/>
        <v>4.8879999999999999</v>
      </c>
      <c r="CM14" s="32">
        <f t="shared" si="88"/>
        <v>4.9256000000000002</v>
      </c>
      <c r="CN14" s="32">
        <f t="shared" si="89"/>
        <v>5.1512000000000011</v>
      </c>
      <c r="CO14" s="32">
        <f t="shared" si="90"/>
        <v>5.1887999999999996</v>
      </c>
      <c r="CP14" s="32">
        <f t="shared" si="91"/>
        <v>5.452</v>
      </c>
      <c r="CQ14" s="32">
        <f t="shared" si="92"/>
        <v>5.6776</v>
      </c>
      <c r="CR14" s="32">
        <f t="shared" si="93"/>
        <v>5.7151999999999994</v>
      </c>
      <c r="CS14" s="32">
        <f t="shared" si="94"/>
        <v>5.7528000000000006</v>
      </c>
      <c r="CT14" s="32">
        <f t="shared" si="95"/>
        <v>6.016</v>
      </c>
      <c r="CU14" s="32">
        <f t="shared" si="96"/>
        <v>6.0912000000000006</v>
      </c>
      <c r="CV14" s="32">
        <f t="shared" si="97"/>
        <v>6.2039999999999997</v>
      </c>
      <c r="CW14" s="32">
        <f t="shared" si="98"/>
        <v>6.6551999999999998</v>
      </c>
      <c r="CX14" s="32">
        <f t="shared" si="99"/>
        <v>6.8807999999999998</v>
      </c>
      <c r="CY14" s="32">
        <f t="shared" si="100"/>
        <v>6.9184000000000001</v>
      </c>
      <c r="CZ14" s="32">
        <f t="shared" si="101"/>
        <v>7.1063999999999998</v>
      </c>
      <c r="DA14" s="32">
        <f t="shared" si="102"/>
        <v>7.1440000000000001</v>
      </c>
      <c r="DB14" s="32">
        <f t="shared" si="103"/>
        <v>7.2191999999999998</v>
      </c>
      <c r="DC14" s="32">
        <f t="shared" si="104"/>
        <v>7.7079999999999993</v>
      </c>
      <c r="DD14" s="32">
        <f t="shared" si="105"/>
        <v>8.008799999999999</v>
      </c>
      <c r="DE14" s="32">
        <f t="shared" si="106"/>
        <v>9.7759999999999998</v>
      </c>
      <c r="DF14" s="32">
        <f t="shared" si="107"/>
        <v>20.604800000000004</v>
      </c>
    </row>
    <row r="15" spans="1:111" ht="12.6" customHeight="1">
      <c r="A15" s="17" t="s">
        <v>55</v>
      </c>
      <c r="B15" s="26">
        <v>88</v>
      </c>
      <c r="C15" s="28">
        <f t="shared" si="0"/>
        <v>352</v>
      </c>
      <c r="D15" s="32">
        <f t="shared" si="1"/>
        <v>0.35199999999999998</v>
      </c>
      <c r="E15" s="32">
        <f t="shared" si="2"/>
        <v>0.36608000000000002</v>
      </c>
      <c r="F15" s="32">
        <f t="shared" si="3"/>
        <v>0.38016</v>
      </c>
      <c r="G15" s="32">
        <f t="shared" si="4"/>
        <v>0.39424000000000003</v>
      </c>
      <c r="H15" s="32">
        <f t="shared" si="5"/>
        <v>0.40832000000000002</v>
      </c>
      <c r="I15" s="32">
        <f t="shared" si="6"/>
        <v>0.4224</v>
      </c>
      <c r="J15" s="32">
        <f t="shared" si="7"/>
        <v>0.43648000000000003</v>
      </c>
      <c r="K15" s="32">
        <f t="shared" si="8"/>
        <v>0.45056000000000002</v>
      </c>
      <c r="L15" s="32">
        <f t="shared" si="9"/>
        <v>0.46464000000000005</v>
      </c>
      <c r="M15" s="32">
        <f t="shared" si="10"/>
        <v>0.47872000000000003</v>
      </c>
      <c r="N15" s="32">
        <f t="shared" si="11"/>
        <v>0.49279999999999996</v>
      </c>
      <c r="O15" s="32">
        <f t="shared" si="12"/>
        <v>0.50688</v>
      </c>
      <c r="P15" s="32">
        <f t="shared" si="13"/>
        <v>0.52096000000000009</v>
      </c>
      <c r="Q15" s="32">
        <f t="shared" si="14"/>
        <v>0.53503999999999996</v>
      </c>
      <c r="R15" s="32">
        <f t="shared" si="15"/>
        <v>0.54912000000000005</v>
      </c>
      <c r="S15" s="32">
        <f t="shared" si="16"/>
        <v>0.56320000000000003</v>
      </c>
      <c r="T15" s="32">
        <f t="shared" si="17"/>
        <v>0.57728000000000002</v>
      </c>
      <c r="U15" s="32">
        <f t="shared" si="18"/>
        <v>0.59136</v>
      </c>
      <c r="V15" s="32">
        <f t="shared" si="19"/>
        <v>0.60543999999999998</v>
      </c>
      <c r="W15" s="32">
        <f t="shared" si="20"/>
        <v>0.64768000000000003</v>
      </c>
      <c r="X15" s="32">
        <f t="shared" si="21"/>
        <v>0.66176000000000001</v>
      </c>
      <c r="Y15" s="32">
        <f t="shared" si="22"/>
        <v>0.67583999999999989</v>
      </c>
      <c r="Z15" s="32">
        <f t="shared" si="23"/>
        <v>0.68991999999999998</v>
      </c>
      <c r="AA15" s="32">
        <f t="shared" si="24"/>
        <v>0.70399999999999996</v>
      </c>
      <c r="AB15" s="32">
        <f t="shared" si="25"/>
        <v>0.71808000000000005</v>
      </c>
      <c r="AC15" s="32">
        <f t="shared" si="26"/>
        <v>0.73216000000000003</v>
      </c>
      <c r="AD15" s="32">
        <f t="shared" si="27"/>
        <v>0.74624000000000001</v>
      </c>
      <c r="AE15" s="32">
        <f t="shared" si="28"/>
        <v>0.76032</v>
      </c>
      <c r="AF15" s="32">
        <f t="shared" si="29"/>
        <v>0.77440000000000009</v>
      </c>
      <c r="AG15" s="32">
        <f t="shared" si="30"/>
        <v>0.78848000000000007</v>
      </c>
      <c r="AH15" s="32">
        <f t="shared" si="31"/>
        <v>0.80255999999999994</v>
      </c>
      <c r="AI15" s="32">
        <f t="shared" si="32"/>
        <v>0.81664000000000003</v>
      </c>
      <c r="AJ15" s="32">
        <f t="shared" si="33"/>
        <v>0.8307199999999999</v>
      </c>
      <c r="AK15" s="32">
        <f t="shared" si="34"/>
        <v>0.8448</v>
      </c>
      <c r="AL15" s="32">
        <f t="shared" si="35"/>
        <v>0.85887999999999998</v>
      </c>
      <c r="AM15" s="32">
        <f t="shared" si="36"/>
        <v>0.87296000000000007</v>
      </c>
      <c r="AN15" s="32">
        <f t="shared" si="37"/>
        <v>0.88703999999999994</v>
      </c>
      <c r="AO15" s="32">
        <f t="shared" si="38"/>
        <v>0.90112000000000003</v>
      </c>
      <c r="AP15" s="32">
        <f t="shared" si="39"/>
        <v>0.91520000000000001</v>
      </c>
      <c r="AQ15" s="32">
        <f t="shared" si="40"/>
        <v>0.92928000000000011</v>
      </c>
      <c r="AR15" s="32">
        <f t="shared" si="41"/>
        <v>0.94335999999999998</v>
      </c>
      <c r="AS15" s="32">
        <f t="shared" si="42"/>
        <v>0.95744000000000007</v>
      </c>
      <c r="AT15" s="32">
        <f t="shared" si="43"/>
        <v>0.97151999999999994</v>
      </c>
      <c r="AU15" s="32">
        <f t="shared" si="44"/>
        <v>0.98559999999999992</v>
      </c>
      <c r="AV15" s="32">
        <f t="shared" si="45"/>
        <v>0.9996799999999999</v>
      </c>
      <c r="AW15" s="32">
        <f t="shared" si="46"/>
        <v>1.01376</v>
      </c>
      <c r="AX15" s="32">
        <f t="shared" si="47"/>
        <v>1.0278399999999999</v>
      </c>
      <c r="AY15" s="32">
        <f t="shared" si="48"/>
        <v>1.0419200000000002</v>
      </c>
      <c r="AZ15" s="32">
        <f t="shared" si="49"/>
        <v>1.056</v>
      </c>
      <c r="BA15" s="32">
        <f t="shared" si="50"/>
        <v>1.0700799999999999</v>
      </c>
      <c r="BB15" s="32">
        <f t="shared" si="51"/>
        <v>1.08416</v>
      </c>
      <c r="BC15" s="32">
        <f t="shared" si="52"/>
        <v>1.0982400000000001</v>
      </c>
      <c r="BD15" s="32">
        <f t="shared" si="53"/>
        <v>1.1123200000000002</v>
      </c>
      <c r="BE15" s="32">
        <f t="shared" si="54"/>
        <v>1.1264000000000001</v>
      </c>
      <c r="BF15" s="32">
        <f t="shared" si="55"/>
        <v>1.1404799999999999</v>
      </c>
      <c r="BG15" s="32">
        <f t="shared" si="56"/>
        <v>1.15456</v>
      </c>
      <c r="BH15" s="32">
        <f t="shared" si="57"/>
        <v>1.1686399999999999</v>
      </c>
      <c r="BI15" s="32">
        <f t="shared" si="58"/>
        <v>1.18272</v>
      </c>
      <c r="BJ15" s="32">
        <f t="shared" si="59"/>
        <v>1.1967999999999999</v>
      </c>
      <c r="BK15" s="32">
        <f t="shared" si="60"/>
        <v>1.21088</v>
      </c>
      <c r="BL15" s="32">
        <f t="shared" si="61"/>
        <v>1.22496</v>
      </c>
      <c r="BM15" s="32">
        <f t="shared" si="62"/>
        <v>1.2390399999999999</v>
      </c>
      <c r="BN15" s="32">
        <f t="shared" si="63"/>
        <v>1.25312</v>
      </c>
      <c r="BO15" s="32">
        <f t="shared" si="64"/>
        <v>1.2953600000000001</v>
      </c>
      <c r="BP15" s="32">
        <f t="shared" si="65"/>
        <v>1.32352</v>
      </c>
      <c r="BQ15" s="32">
        <f t="shared" si="66"/>
        <v>1.3516799999999998</v>
      </c>
      <c r="BR15" s="32">
        <f t="shared" si="67"/>
        <v>1.3657600000000001</v>
      </c>
      <c r="BS15" s="32">
        <f t="shared" si="68"/>
        <v>1.37984</v>
      </c>
      <c r="BT15" s="32">
        <f t="shared" si="69"/>
        <v>1.39392</v>
      </c>
      <c r="BU15" s="32">
        <f t="shared" si="70"/>
        <v>1.4079999999999999</v>
      </c>
      <c r="BV15" s="32">
        <f t="shared" si="71"/>
        <v>1.4361600000000001</v>
      </c>
      <c r="BW15" s="32">
        <f t="shared" si="72"/>
        <v>1.45024</v>
      </c>
      <c r="BX15" s="32">
        <f t="shared" si="73"/>
        <v>1.4643200000000001</v>
      </c>
      <c r="BY15" s="32">
        <f t="shared" si="74"/>
        <v>1.4784000000000002</v>
      </c>
      <c r="BZ15" s="32">
        <f t="shared" si="75"/>
        <v>1.5065600000000001</v>
      </c>
      <c r="CA15" s="32">
        <f t="shared" si="76"/>
        <v>1.5488000000000002</v>
      </c>
      <c r="CB15" s="32">
        <f t="shared" si="77"/>
        <v>1.5769600000000001</v>
      </c>
      <c r="CC15" s="32">
        <f t="shared" si="78"/>
        <v>1.59104</v>
      </c>
      <c r="CD15" s="32">
        <f t="shared" si="79"/>
        <v>1.6051199999999999</v>
      </c>
      <c r="CE15" s="32">
        <f t="shared" si="80"/>
        <v>1.6191999999999998</v>
      </c>
      <c r="CF15" s="32">
        <f t="shared" si="81"/>
        <v>1.6614399999999998</v>
      </c>
      <c r="CG15" s="32">
        <f t="shared" si="82"/>
        <v>1.6755199999999999</v>
      </c>
      <c r="CH15" s="32">
        <f t="shared" si="83"/>
        <v>1.71776</v>
      </c>
      <c r="CI15" s="32">
        <f t="shared" si="84"/>
        <v>1.7318399999999998</v>
      </c>
      <c r="CJ15" s="32">
        <f t="shared" si="85"/>
        <v>1.7459200000000001</v>
      </c>
      <c r="CK15" s="32">
        <f t="shared" si="86"/>
        <v>1.7740799999999999</v>
      </c>
      <c r="CL15" s="32">
        <f t="shared" si="87"/>
        <v>1.8304</v>
      </c>
      <c r="CM15" s="32">
        <f t="shared" si="88"/>
        <v>1.8444800000000001</v>
      </c>
      <c r="CN15" s="32">
        <f t="shared" si="89"/>
        <v>1.92896</v>
      </c>
      <c r="CO15" s="32">
        <f t="shared" si="90"/>
        <v>1.9430399999999999</v>
      </c>
      <c r="CP15" s="32">
        <f t="shared" si="91"/>
        <v>2.0415999999999999</v>
      </c>
      <c r="CQ15" s="32">
        <f t="shared" si="92"/>
        <v>2.12608</v>
      </c>
      <c r="CR15" s="32">
        <f t="shared" si="93"/>
        <v>2.1401599999999998</v>
      </c>
      <c r="CS15" s="32">
        <f t="shared" si="94"/>
        <v>2.1542400000000002</v>
      </c>
      <c r="CT15" s="32">
        <f t="shared" si="95"/>
        <v>2.2528000000000001</v>
      </c>
      <c r="CU15" s="32">
        <f t="shared" si="96"/>
        <v>2.2809599999999999</v>
      </c>
      <c r="CV15" s="32">
        <f t="shared" si="97"/>
        <v>2.3231999999999999</v>
      </c>
      <c r="CW15" s="32">
        <f t="shared" si="98"/>
        <v>2.4921599999999997</v>
      </c>
      <c r="CX15" s="32">
        <f t="shared" si="99"/>
        <v>2.5766400000000003</v>
      </c>
      <c r="CY15" s="32">
        <f t="shared" si="100"/>
        <v>2.5907200000000001</v>
      </c>
      <c r="CZ15" s="32">
        <f t="shared" si="101"/>
        <v>2.6611199999999999</v>
      </c>
      <c r="DA15" s="32">
        <f t="shared" si="102"/>
        <v>2.6751999999999998</v>
      </c>
      <c r="DB15" s="32">
        <f t="shared" si="103"/>
        <v>2.7033599999999995</v>
      </c>
      <c r="DC15" s="32">
        <f t="shared" si="104"/>
        <v>2.8863999999999996</v>
      </c>
      <c r="DD15" s="32">
        <f t="shared" si="105"/>
        <v>2.9990399999999999</v>
      </c>
      <c r="DE15" s="32">
        <f t="shared" si="106"/>
        <v>3.6608000000000001</v>
      </c>
      <c r="DF15" s="32">
        <f t="shared" si="107"/>
        <v>7.71584</v>
      </c>
    </row>
    <row r="16" spans="1:111" ht="12.6" customHeight="1">
      <c r="A16" s="17" t="s">
        <v>59</v>
      </c>
      <c r="B16" s="28">
        <v>2130</v>
      </c>
      <c r="C16" s="28">
        <f t="shared" si="0"/>
        <v>8520</v>
      </c>
      <c r="D16" s="32">
        <f t="shared" si="1"/>
        <v>8.52</v>
      </c>
      <c r="E16" s="32">
        <f t="shared" si="2"/>
        <v>8.8608000000000011</v>
      </c>
      <c r="F16" s="32">
        <f t="shared" si="3"/>
        <v>9.2016000000000009</v>
      </c>
      <c r="G16" s="32">
        <f t="shared" si="4"/>
        <v>9.5424000000000007</v>
      </c>
      <c r="H16" s="32">
        <f t="shared" si="5"/>
        <v>9.8831999999999987</v>
      </c>
      <c r="I16" s="32">
        <f t="shared" si="6"/>
        <v>10.224</v>
      </c>
      <c r="J16" s="32">
        <f t="shared" si="7"/>
        <v>10.5648</v>
      </c>
      <c r="K16" s="32">
        <f t="shared" si="8"/>
        <v>10.9056</v>
      </c>
      <c r="L16" s="32">
        <f t="shared" si="9"/>
        <v>11.2464</v>
      </c>
      <c r="M16" s="32">
        <f t="shared" si="10"/>
        <v>11.587200000000001</v>
      </c>
      <c r="N16" s="32">
        <f t="shared" si="11"/>
        <v>11.928000000000001</v>
      </c>
      <c r="O16" s="32">
        <f t="shared" si="12"/>
        <v>12.268799999999999</v>
      </c>
      <c r="P16" s="32">
        <f t="shared" si="13"/>
        <v>12.6096</v>
      </c>
      <c r="Q16" s="32">
        <f t="shared" si="14"/>
        <v>12.9504</v>
      </c>
      <c r="R16" s="32">
        <f t="shared" si="15"/>
        <v>13.2912</v>
      </c>
      <c r="S16" s="32">
        <f t="shared" si="16"/>
        <v>13.632</v>
      </c>
      <c r="T16" s="32">
        <f t="shared" si="17"/>
        <v>13.972799999999999</v>
      </c>
      <c r="U16" s="32">
        <f t="shared" si="18"/>
        <v>14.313600000000001</v>
      </c>
      <c r="V16" s="32">
        <f t="shared" si="19"/>
        <v>14.654399999999999</v>
      </c>
      <c r="W16" s="32">
        <f t="shared" si="20"/>
        <v>15.676800000000002</v>
      </c>
      <c r="X16" s="32">
        <f t="shared" si="21"/>
        <v>16.017599999999998</v>
      </c>
      <c r="Y16" s="32">
        <f t="shared" si="22"/>
        <v>16.3584</v>
      </c>
      <c r="Z16" s="32">
        <f t="shared" si="23"/>
        <v>16.699200000000001</v>
      </c>
      <c r="AA16" s="32">
        <f t="shared" si="24"/>
        <v>17.04</v>
      </c>
      <c r="AB16" s="32">
        <f t="shared" si="25"/>
        <v>17.380800000000001</v>
      </c>
      <c r="AC16" s="32">
        <f t="shared" si="26"/>
        <v>17.721600000000002</v>
      </c>
      <c r="AD16" s="32">
        <f t="shared" si="27"/>
        <v>18.0624</v>
      </c>
      <c r="AE16" s="32">
        <f t="shared" si="28"/>
        <v>18.403200000000002</v>
      </c>
      <c r="AF16" s="32">
        <f t="shared" si="29"/>
        <v>18.744</v>
      </c>
      <c r="AG16" s="32">
        <f t="shared" si="30"/>
        <v>19.084800000000001</v>
      </c>
      <c r="AH16" s="32">
        <f t="shared" si="31"/>
        <v>19.425599999999999</v>
      </c>
      <c r="AI16" s="32">
        <f t="shared" si="32"/>
        <v>19.766399999999997</v>
      </c>
      <c r="AJ16" s="32">
        <f t="shared" si="33"/>
        <v>20.107200000000002</v>
      </c>
      <c r="AK16" s="32">
        <f t="shared" si="34"/>
        <v>20.448</v>
      </c>
      <c r="AL16" s="32">
        <f t="shared" si="35"/>
        <v>20.788799999999998</v>
      </c>
      <c r="AM16" s="32">
        <f t="shared" si="36"/>
        <v>21.1296</v>
      </c>
      <c r="AN16" s="32">
        <f t="shared" si="37"/>
        <v>21.470400000000001</v>
      </c>
      <c r="AO16" s="32">
        <f t="shared" si="38"/>
        <v>21.811199999999999</v>
      </c>
      <c r="AP16" s="32">
        <f t="shared" si="39"/>
        <v>22.152000000000001</v>
      </c>
      <c r="AQ16" s="32">
        <f t="shared" si="40"/>
        <v>22.492799999999999</v>
      </c>
      <c r="AR16" s="32">
        <f t="shared" si="41"/>
        <v>22.833600000000001</v>
      </c>
      <c r="AS16" s="32">
        <f t="shared" si="42"/>
        <v>23.174400000000002</v>
      </c>
      <c r="AT16" s="32">
        <f t="shared" si="43"/>
        <v>23.515199999999997</v>
      </c>
      <c r="AU16" s="32">
        <f t="shared" si="44"/>
        <v>23.856000000000002</v>
      </c>
      <c r="AV16" s="32">
        <f t="shared" si="45"/>
        <v>24.1968</v>
      </c>
      <c r="AW16" s="32">
        <f t="shared" si="46"/>
        <v>24.537599999999998</v>
      </c>
      <c r="AX16" s="32">
        <f t="shared" si="47"/>
        <v>24.878399999999999</v>
      </c>
      <c r="AY16" s="32">
        <f t="shared" si="48"/>
        <v>25.219200000000001</v>
      </c>
      <c r="AZ16" s="32">
        <f t="shared" si="49"/>
        <v>25.56</v>
      </c>
      <c r="BA16" s="32">
        <f t="shared" si="50"/>
        <v>25.9008</v>
      </c>
      <c r="BB16" s="32">
        <f t="shared" si="51"/>
        <v>26.241600000000002</v>
      </c>
      <c r="BC16" s="32">
        <f t="shared" si="52"/>
        <v>26.5824</v>
      </c>
      <c r="BD16" s="32">
        <f t="shared" si="53"/>
        <v>26.923200000000001</v>
      </c>
      <c r="BE16" s="32">
        <f t="shared" si="54"/>
        <v>27.263999999999999</v>
      </c>
      <c r="BF16" s="32">
        <f t="shared" si="55"/>
        <v>27.604800000000004</v>
      </c>
      <c r="BG16" s="32">
        <f t="shared" si="56"/>
        <v>27.945599999999999</v>
      </c>
      <c r="BH16" s="32">
        <f t="shared" si="57"/>
        <v>28.286399999999997</v>
      </c>
      <c r="BI16" s="32">
        <f t="shared" si="58"/>
        <v>28.627200000000002</v>
      </c>
      <c r="BJ16" s="32">
        <f t="shared" si="59"/>
        <v>28.968</v>
      </c>
      <c r="BK16" s="32">
        <f t="shared" si="60"/>
        <v>29.308799999999998</v>
      </c>
      <c r="BL16" s="32">
        <f t="shared" si="61"/>
        <v>29.6496</v>
      </c>
      <c r="BM16" s="32">
        <f t="shared" si="62"/>
        <v>29.990400000000001</v>
      </c>
      <c r="BN16" s="32">
        <f t="shared" si="63"/>
        <v>30.331199999999999</v>
      </c>
      <c r="BO16" s="32">
        <f t="shared" si="64"/>
        <v>31.353600000000004</v>
      </c>
      <c r="BP16" s="32">
        <f t="shared" si="65"/>
        <v>32.035199999999996</v>
      </c>
      <c r="BQ16" s="32">
        <f t="shared" si="66"/>
        <v>32.716799999999999</v>
      </c>
      <c r="BR16" s="32">
        <f t="shared" si="67"/>
        <v>33.057600000000001</v>
      </c>
      <c r="BS16" s="32">
        <f t="shared" si="68"/>
        <v>33.398400000000002</v>
      </c>
      <c r="BT16" s="32">
        <f t="shared" si="69"/>
        <v>33.739199999999997</v>
      </c>
      <c r="BU16" s="32">
        <f t="shared" si="70"/>
        <v>34.08</v>
      </c>
      <c r="BV16" s="32">
        <f t="shared" si="71"/>
        <v>34.761600000000001</v>
      </c>
      <c r="BW16" s="32">
        <f t="shared" si="72"/>
        <v>35.102400000000003</v>
      </c>
      <c r="BX16" s="32">
        <f t="shared" si="73"/>
        <v>35.443200000000004</v>
      </c>
      <c r="BY16" s="32">
        <f t="shared" si="74"/>
        <v>35.783999999999999</v>
      </c>
      <c r="BZ16" s="32">
        <f t="shared" si="75"/>
        <v>36.465600000000002</v>
      </c>
      <c r="CA16" s="32">
        <f t="shared" si="76"/>
        <v>37.488</v>
      </c>
      <c r="CB16" s="32">
        <f t="shared" si="77"/>
        <v>38.169600000000003</v>
      </c>
      <c r="CC16" s="32">
        <f t="shared" si="78"/>
        <v>38.510399999999997</v>
      </c>
      <c r="CD16" s="32">
        <f t="shared" si="79"/>
        <v>38.851199999999999</v>
      </c>
      <c r="CE16" s="32">
        <f t="shared" si="80"/>
        <v>39.192</v>
      </c>
      <c r="CF16" s="32">
        <f t="shared" si="81"/>
        <v>40.214400000000005</v>
      </c>
      <c r="CG16" s="32">
        <f t="shared" si="82"/>
        <v>40.555199999999999</v>
      </c>
      <c r="CH16" s="32">
        <f t="shared" si="83"/>
        <v>41.577599999999997</v>
      </c>
      <c r="CI16" s="32">
        <f t="shared" si="84"/>
        <v>41.918399999999998</v>
      </c>
      <c r="CJ16" s="32">
        <f t="shared" si="85"/>
        <v>42.2592</v>
      </c>
      <c r="CK16" s="32">
        <f t="shared" si="86"/>
        <v>42.940800000000003</v>
      </c>
      <c r="CL16" s="32">
        <f t="shared" si="87"/>
        <v>44.304000000000002</v>
      </c>
      <c r="CM16" s="32">
        <f t="shared" si="88"/>
        <v>44.644800000000004</v>
      </c>
      <c r="CN16" s="32">
        <f t="shared" si="89"/>
        <v>46.689600000000006</v>
      </c>
      <c r="CO16" s="32">
        <f t="shared" si="90"/>
        <v>47.030399999999993</v>
      </c>
      <c r="CP16" s="32">
        <f t="shared" si="91"/>
        <v>49.415999999999997</v>
      </c>
      <c r="CQ16" s="32">
        <f t="shared" si="92"/>
        <v>51.460800000000006</v>
      </c>
      <c r="CR16" s="32">
        <f t="shared" si="93"/>
        <v>51.801600000000001</v>
      </c>
      <c r="CS16" s="32">
        <f t="shared" si="94"/>
        <v>52.142400000000002</v>
      </c>
      <c r="CT16" s="32">
        <f t="shared" si="95"/>
        <v>54.527999999999999</v>
      </c>
      <c r="CU16" s="32">
        <f t="shared" si="96"/>
        <v>55.209600000000009</v>
      </c>
      <c r="CV16" s="32">
        <f t="shared" si="97"/>
        <v>56.231999999999999</v>
      </c>
      <c r="CW16" s="32">
        <f t="shared" si="98"/>
        <v>60.321599999999997</v>
      </c>
      <c r="CX16" s="32">
        <f t="shared" si="99"/>
        <v>62.366399999999999</v>
      </c>
      <c r="CY16" s="32">
        <f t="shared" si="100"/>
        <v>62.707200000000007</v>
      </c>
      <c r="CZ16" s="32">
        <f t="shared" si="101"/>
        <v>64.411199999999994</v>
      </c>
      <c r="DA16" s="32">
        <f t="shared" si="102"/>
        <v>64.751999999999995</v>
      </c>
      <c r="DB16" s="32">
        <f t="shared" si="103"/>
        <v>65.433599999999998</v>
      </c>
      <c r="DC16" s="32">
        <f t="shared" si="104"/>
        <v>69.864000000000004</v>
      </c>
      <c r="DD16" s="32">
        <f t="shared" si="105"/>
        <v>72.590399999999988</v>
      </c>
      <c r="DE16" s="32">
        <f t="shared" si="106"/>
        <v>88.608000000000004</v>
      </c>
      <c r="DF16" s="32">
        <f t="shared" si="107"/>
        <v>186.75840000000002</v>
      </c>
    </row>
    <row r="17" spans="1:110" ht="12.6" customHeight="1">
      <c r="A17" s="17" t="s">
        <v>51</v>
      </c>
      <c r="B17" s="26">
        <v>848</v>
      </c>
      <c r="C17" s="28">
        <f t="shared" si="0"/>
        <v>3392</v>
      </c>
      <c r="D17" s="32">
        <f t="shared" si="1"/>
        <v>3.3919999999999999</v>
      </c>
      <c r="E17" s="32">
        <f t="shared" si="2"/>
        <v>3.5276800000000001</v>
      </c>
      <c r="F17" s="32">
        <f t="shared" si="3"/>
        <v>3.6633599999999999</v>
      </c>
      <c r="G17" s="32">
        <f t="shared" si="4"/>
        <v>3.7990400000000006</v>
      </c>
      <c r="H17" s="32">
        <f t="shared" si="5"/>
        <v>3.93472</v>
      </c>
      <c r="I17" s="32">
        <f t="shared" si="6"/>
        <v>4.0703999999999994</v>
      </c>
      <c r="J17" s="32">
        <f t="shared" si="7"/>
        <v>4.20608</v>
      </c>
      <c r="K17" s="32">
        <f t="shared" si="8"/>
        <v>4.3417599999999998</v>
      </c>
      <c r="L17" s="32">
        <f t="shared" si="9"/>
        <v>4.4774400000000005</v>
      </c>
      <c r="M17" s="32">
        <f t="shared" si="10"/>
        <v>4.6131200000000003</v>
      </c>
      <c r="N17" s="32">
        <f t="shared" si="11"/>
        <v>4.7487999999999992</v>
      </c>
      <c r="O17" s="32">
        <f t="shared" si="12"/>
        <v>4.8844799999999999</v>
      </c>
      <c r="P17" s="32">
        <f t="shared" si="13"/>
        <v>5.0201599999999997</v>
      </c>
      <c r="Q17" s="32">
        <f t="shared" si="14"/>
        <v>5.1558400000000004</v>
      </c>
      <c r="R17" s="32">
        <f t="shared" si="15"/>
        <v>5.2915200000000002</v>
      </c>
      <c r="S17" s="32">
        <f t="shared" si="16"/>
        <v>5.4272000000000009</v>
      </c>
      <c r="T17" s="32">
        <f t="shared" si="17"/>
        <v>5.5628799999999998</v>
      </c>
      <c r="U17" s="32">
        <f t="shared" si="18"/>
        <v>5.6985599999999996</v>
      </c>
      <c r="V17" s="32">
        <f t="shared" si="19"/>
        <v>5.8342399999999994</v>
      </c>
      <c r="W17" s="32">
        <f t="shared" si="20"/>
        <v>6.2412800000000006</v>
      </c>
      <c r="X17" s="32">
        <f t="shared" si="21"/>
        <v>6.3769600000000004</v>
      </c>
      <c r="Y17" s="32">
        <f t="shared" si="22"/>
        <v>6.5126399999999993</v>
      </c>
      <c r="Z17" s="32">
        <f t="shared" si="23"/>
        <v>6.64832</v>
      </c>
      <c r="AA17" s="32">
        <f t="shared" si="24"/>
        <v>6.7839999999999998</v>
      </c>
      <c r="AB17" s="32">
        <f t="shared" si="25"/>
        <v>6.9196800000000005</v>
      </c>
      <c r="AC17" s="32">
        <f t="shared" si="26"/>
        <v>7.0553600000000003</v>
      </c>
      <c r="AD17" s="32">
        <f t="shared" si="27"/>
        <v>7.1910400000000001</v>
      </c>
      <c r="AE17" s="32">
        <f t="shared" si="28"/>
        <v>7.3267199999999999</v>
      </c>
      <c r="AF17" s="32">
        <f t="shared" si="29"/>
        <v>7.4624000000000006</v>
      </c>
      <c r="AG17" s="32">
        <f t="shared" si="30"/>
        <v>7.5980800000000013</v>
      </c>
      <c r="AH17" s="32">
        <f t="shared" si="31"/>
        <v>7.7337599999999993</v>
      </c>
      <c r="AI17" s="32">
        <f t="shared" si="32"/>
        <v>7.86944</v>
      </c>
      <c r="AJ17" s="32">
        <f t="shared" si="33"/>
        <v>8.0051199999999998</v>
      </c>
      <c r="AK17" s="32">
        <f t="shared" si="34"/>
        <v>8.1407999999999987</v>
      </c>
      <c r="AL17" s="32">
        <f t="shared" si="35"/>
        <v>8.2764799999999994</v>
      </c>
      <c r="AM17" s="32">
        <f t="shared" si="36"/>
        <v>8.4121600000000001</v>
      </c>
      <c r="AN17" s="32">
        <f t="shared" si="37"/>
        <v>8.5478400000000008</v>
      </c>
      <c r="AO17" s="32">
        <f t="shared" si="38"/>
        <v>8.6835199999999997</v>
      </c>
      <c r="AP17" s="32">
        <f t="shared" si="39"/>
        <v>8.8192000000000004</v>
      </c>
      <c r="AQ17" s="32">
        <f t="shared" si="40"/>
        <v>8.9548800000000011</v>
      </c>
      <c r="AR17" s="32">
        <f t="shared" si="41"/>
        <v>9.0905600000000018</v>
      </c>
      <c r="AS17" s="32">
        <f t="shared" si="42"/>
        <v>9.2262400000000007</v>
      </c>
      <c r="AT17" s="32">
        <f t="shared" si="43"/>
        <v>9.3619199999999996</v>
      </c>
      <c r="AU17" s="32">
        <f t="shared" si="44"/>
        <v>9.4975999999999985</v>
      </c>
      <c r="AV17" s="32">
        <f t="shared" si="45"/>
        <v>9.6332799999999992</v>
      </c>
      <c r="AW17" s="32">
        <f t="shared" si="46"/>
        <v>9.7689599999999999</v>
      </c>
      <c r="AX17" s="32">
        <f t="shared" si="47"/>
        <v>9.9046399999999988</v>
      </c>
      <c r="AY17" s="32">
        <f t="shared" si="48"/>
        <v>10.040319999999999</v>
      </c>
      <c r="AZ17" s="32">
        <f t="shared" si="49"/>
        <v>10.176</v>
      </c>
      <c r="BA17" s="32">
        <f t="shared" si="50"/>
        <v>10.311680000000001</v>
      </c>
      <c r="BB17" s="32">
        <f t="shared" si="51"/>
        <v>10.44736</v>
      </c>
      <c r="BC17" s="32">
        <f t="shared" si="52"/>
        <v>10.58304</v>
      </c>
      <c r="BD17" s="32">
        <f t="shared" si="53"/>
        <v>10.718720000000001</v>
      </c>
      <c r="BE17" s="32">
        <f t="shared" si="54"/>
        <v>10.854400000000002</v>
      </c>
      <c r="BF17" s="32">
        <f t="shared" si="55"/>
        <v>10.990080000000001</v>
      </c>
      <c r="BG17" s="32">
        <f t="shared" si="56"/>
        <v>11.12576</v>
      </c>
      <c r="BH17" s="32">
        <f t="shared" si="57"/>
        <v>11.261439999999999</v>
      </c>
      <c r="BI17" s="32">
        <f t="shared" si="58"/>
        <v>11.397119999999999</v>
      </c>
      <c r="BJ17" s="32">
        <f t="shared" si="59"/>
        <v>11.5328</v>
      </c>
      <c r="BK17" s="32">
        <f t="shared" si="60"/>
        <v>11.668479999999999</v>
      </c>
      <c r="BL17" s="32">
        <f t="shared" si="61"/>
        <v>11.80416</v>
      </c>
      <c r="BM17" s="32">
        <f t="shared" si="62"/>
        <v>11.93984</v>
      </c>
      <c r="BN17" s="32">
        <f t="shared" si="63"/>
        <v>12.075520000000001</v>
      </c>
      <c r="BO17" s="32">
        <f t="shared" si="64"/>
        <v>12.482560000000001</v>
      </c>
      <c r="BP17" s="32">
        <f t="shared" si="65"/>
        <v>12.753920000000001</v>
      </c>
      <c r="BQ17" s="32">
        <f t="shared" si="66"/>
        <v>13.025279999999999</v>
      </c>
      <c r="BR17" s="32">
        <f t="shared" si="67"/>
        <v>13.160959999999999</v>
      </c>
      <c r="BS17" s="32">
        <f t="shared" si="68"/>
        <v>13.29664</v>
      </c>
      <c r="BT17" s="32">
        <f t="shared" si="69"/>
        <v>13.432319999999999</v>
      </c>
      <c r="BU17" s="32">
        <f t="shared" si="70"/>
        <v>13.568</v>
      </c>
      <c r="BV17" s="32">
        <f t="shared" si="71"/>
        <v>13.839360000000001</v>
      </c>
      <c r="BW17" s="32">
        <f t="shared" si="72"/>
        <v>13.975040000000002</v>
      </c>
      <c r="BX17" s="32">
        <f t="shared" si="73"/>
        <v>14.110720000000001</v>
      </c>
      <c r="BY17" s="32">
        <f t="shared" si="74"/>
        <v>14.246400000000001</v>
      </c>
      <c r="BZ17" s="32">
        <f t="shared" si="75"/>
        <v>14.517760000000001</v>
      </c>
      <c r="CA17" s="32">
        <f t="shared" si="76"/>
        <v>14.924800000000001</v>
      </c>
      <c r="CB17" s="32">
        <f t="shared" si="77"/>
        <v>15.196160000000003</v>
      </c>
      <c r="CC17" s="32">
        <f t="shared" si="78"/>
        <v>15.331839999999998</v>
      </c>
      <c r="CD17" s="32">
        <f t="shared" si="79"/>
        <v>15.467519999999999</v>
      </c>
      <c r="CE17" s="32">
        <f t="shared" si="80"/>
        <v>15.603199999999999</v>
      </c>
      <c r="CF17" s="32">
        <f t="shared" si="81"/>
        <v>16.01024</v>
      </c>
      <c r="CG17" s="32">
        <f t="shared" si="82"/>
        <v>16.14592</v>
      </c>
      <c r="CH17" s="32">
        <f t="shared" si="83"/>
        <v>16.552959999999999</v>
      </c>
      <c r="CI17" s="32">
        <f t="shared" si="84"/>
        <v>16.688639999999999</v>
      </c>
      <c r="CJ17" s="32">
        <f t="shared" si="85"/>
        <v>16.82432</v>
      </c>
      <c r="CK17" s="32">
        <f t="shared" si="86"/>
        <v>17.095680000000002</v>
      </c>
      <c r="CL17" s="32">
        <f t="shared" si="87"/>
        <v>17.638400000000001</v>
      </c>
      <c r="CM17" s="32">
        <f t="shared" si="88"/>
        <v>17.774080000000001</v>
      </c>
      <c r="CN17" s="32">
        <f t="shared" si="89"/>
        <v>18.588159999999998</v>
      </c>
      <c r="CO17" s="32">
        <f t="shared" si="90"/>
        <v>18.723839999999999</v>
      </c>
      <c r="CP17" s="32">
        <f t="shared" si="91"/>
        <v>19.673599999999997</v>
      </c>
      <c r="CQ17" s="32">
        <f t="shared" si="92"/>
        <v>20.487680000000001</v>
      </c>
      <c r="CR17" s="32">
        <f t="shared" si="93"/>
        <v>20.623360000000002</v>
      </c>
      <c r="CS17" s="32">
        <f t="shared" si="94"/>
        <v>20.759040000000002</v>
      </c>
      <c r="CT17" s="32">
        <f t="shared" si="95"/>
        <v>21.708800000000004</v>
      </c>
      <c r="CU17" s="32">
        <f t="shared" si="96"/>
        <v>21.980160000000001</v>
      </c>
      <c r="CV17" s="32">
        <f t="shared" si="97"/>
        <v>22.387199999999996</v>
      </c>
      <c r="CW17" s="32">
        <f t="shared" si="98"/>
        <v>24.015360000000001</v>
      </c>
      <c r="CX17" s="32">
        <f t="shared" si="99"/>
        <v>24.829440000000002</v>
      </c>
      <c r="CY17" s="32">
        <f t="shared" si="100"/>
        <v>24.965120000000002</v>
      </c>
      <c r="CZ17" s="32">
        <f t="shared" si="101"/>
        <v>25.643519999999999</v>
      </c>
      <c r="DA17" s="32">
        <f t="shared" si="102"/>
        <v>25.779199999999996</v>
      </c>
      <c r="DB17" s="32">
        <f t="shared" si="103"/>
        <v>26.050559999999997</v>
      </c>
      <c r="DC17" s="32">
        <f t="shared" si="104"/>
        <v>27.814399999999999</v>
      </c>
      <c r="DD17" s="32">
        <f t="shared" si="105"/>
        <v>28.899840000000001</v>
      </c>
      <c r="DE17" s="32">
        <f t="shared" si="106"/>
        <v>35.276800000000001</v>
      </c>
      <c r="DF17" s="32">
        <f t="shared" si="107"/>
        <v>74.352639999999994</v>
      </c>
    </row>
    <row r="18" spans="1:110" ht="12.6" customHeight="1">
      <c r="A18" s="19" t="s">
        <v>108</v>
      </c>
      <c r="B18" s="28">
        <v>150</v>
      </c>
      <c r="C18" s="28">
        <f t="shared" si="0"/>
        <v>600</v>
      </c>
      <c r="D18" s="32">
        <f t="shared" si="1"/>
        <v>0.6</v>
      </c>
      <c r="E18" s="32">
        <f t="shared" si="2"/>
        <v>0.624</v>
      </c>
      <c r="F18" s="32">
        <f t="shared" si="3"/>
        <v>0.64800000000000002</v>
      </c>
      <c r="G18" s="32">
        <f t="shared" si="4"/>
        <v>0.67200000000000015</v>
      </c>
      <c r="H18" s="32">
        <f t="shared" si="5"/>
        <v>0.69599999999999995</v>
      </c>
      <c r="I18" s="32">
        <f t="shared" si="6"/>
        <v>0.72</v>
      </c>
      <c r="J18" s="32">
        <f t="shared" si="7"/>
        <v>0.74399999999999999</v>
      </c>
      <c r="K18" s="32">
        <f t="shared" si="8"/>
        <v>0.76800000000000002</v>
      </c>
      <c r="L18" s="32">
        <f t="shared" si="9"/>
        <v>0.79200000000000004</v>
      </c>
      <c r="M18" s="32">
        <f t="shared" si="10"/>
        <v>0.81600000000000006</v>
      </c>
      <c r="N18" s="32">
        <f t="shared" si="11"/>
        <v>0.84</v>
      </c>
      <c r="O18" s="32">
        <f t="shared" si="12"/>
        <v>0.86399999999999999</v>
      </c>
      <c r="P18" s="32">
        <f t="shared" si="13"/>
        <v>0.88800000000000001</v>
      </c>
      <c r="Q18" s="32">
        <f t="shared" si="14"/>
        <v>0.91200000000000003</v>
      </c>
      <c r="R18" s="32">
        <f t="shared" si="15"/>
        <v>0.93600000000000005</v>
      </c>
      <c r="S18" s="32">
        <f t="shared" si="16"/>
        <v>0.96</v>
      </c>
      <c r="T18" s="32">
        <f t="shared" si="17"/>
        <v>0.98399999999999987</v>
      </c>
      <c r="U18" s="32">
        <f t="shared" si="18"/>
        <v>1.008</v>
      </c>
      <c r="V18" s="32">
        <f t="shared" si="19"/>
        <v>1.032</v>
      </c>
      <c r="W18" s="32">
        <f t="shared" si="20"/>
        <v>1.1040000000000001</v>
      </c>
      <c r="X18" s="32">
        <f t="shared" si="21"/>
        <v>1.1279999999999999</v>
      </c>
      <c r="Y18" s="32">
        <f t="shared" si="22"/>
        <v>1.1519999999999999</v>
      </c>
      <c r="Z18" s="32">
        <f t="shared" si="23"/>
        <v>1.1759999999999999</v>
      </c>
      <c r="AA18" s="32">
        <f t="shared" si="24"/>
        <v>1.2</v>
      </c>
      <c r="AB18" s="32">
        <f t="shared" si="25"/>
        <v>1.224</v>
      </c>
      <c r="AC18" s="32">
        <f t="shared" si="26"/>
        <v>1.248</v>
      </c>
      <c r="AD18" s="32">
        <f t="shared" si="27"/>
        <v>1.272</v>
      </c>
      <c r="AE18" s="32">
        <f t="shared" si="28"/>
        <v>1.296</v>
      </c>
      <c r="AF18" s="32">
        <f t="shared" si="29"/>
        <v>1.32</v>
      </c>
      <c r="AG18" s="32">
        <f t="shared" si="30"/>
        <v>1.3440000000000003</v>
      </c>
      <c r="AH18" s="32">
        <f t="shared" si="31"/>
        <v>1.3679999999999999</v>
      </c>
      <c r="AI18" s="32">
        <f t="shared" si="32"/>
        <v>1.3919999999999999</v>
      </c>
      <c r="AJ18" s="32">
        <f t="shared" si="33"/>
        <v>1.4159999999999999</v>
      </c>
      <c r="AK18" s="32">
        <f t="shared" si="34"/>
        <v>1.44</v>
      </c>
      <c r="AL18" s="32">
        <f t="shared" si="35"/>
        <v>1.464</v>
      </c>
      <c r="AM18" s="32">
        <f t="shared" si="36"/>
        <v>1.488</v>
      </c>
      <c r="AN18" s="32">
        <f t="shared" si="37"/>
        <v>1.512</v>
      </c>
      <c r="AO18" s="32">
        <f t="shared" si="38"/>
        <v>1.536</v>
      </c>
      <c r="AP18" s="32">
        <f t="shared" si="39"/>
        <v>1.56</v>
      </c>
      <c r="AQ18" s="32">
        <f t="shared" si="40"/>
        <v>1.5840000000000001</v>
      </c>
      <c r="AR18" s="32">
        <f t="shared" si="41"/>
        <v>1.6080000000000001</v>
      </c>
      <c r="AS18" s="32">
        <f t="shared" si="42"/>
        <v>1.6320000000000001</v>
      </c>
      <c r="AT18" s="32">
        <f t="shared" si="43"/>
        <v>1.6559999999999997</v>
      </c>
      <c r="AU18" s="32">
        <f t="shared" si="44"/>
        <v>1.68</v>
      </c>
      <c r="AV18" s="32">
        <f t="shared" si="45"/>
        <v>1.704</v>
      </c>
      <c r="AW18" s="32">
        <f t="shared" si="46"/>
        <v>1.728</v>
      </c>
      <c r="AX18" s="32">
        <f t="shared" si="47"/>
        <v>1.752</v>
      </c>
      <c r="AY18" s="32">
        <f t="shared" si="48"/>
        <v>1.776</v>
      </c>
      <c r="AZ18" s="32">
        <f t="shared" si="49"/>
        <v>1.8</v>
      </c>
      <c r="BA18" s="32">
        <f t="shared" si="50"/>
        <v>1.8240000000000001</v>
      </c>
      <c r="BB18" s="32">
        <f t="shared" si="51"/>
        <v>1.8480000000000001</v>
      </c>
      <c r="BC18" s="32">
        <f t="shared" si="52"/>
        <v>1.8720000000000001</v>
      </c>
      <c r="BD18" s="32">
        <f t="shared" si="53"/>
        <v>1.8959999999999999</v>
      </c>
      <c r="BE18" s="32">
        <f t="shared" si="54"/>
        <v>1.92</v>
      </c>
      <c r="BF18" s="32">
        <f t="shared" si="55"/>
        <v>1.9440000000000002</v>
      </c>
      <c r="BG18" s="32">
        <f t="shared" si="56"/>
        <v>1.9679999999999997</v>
      </c>
      <c r="BH18" s="32">
        <f t="shared" si="57"/>
        <v>1.992</v>
      </c>
      <c r="BI18" s="32">
        <f t="shared" si="58"/>
        <v>2.016</v>
      </c>
      <c r="BJ18" s="32">
        <f t="shared" si="59"/>
        <v>2.04</v>
      </c>
      <c r="BK18" s="32">
        <f t="shared" si="60"/>
        <v>2.0640000000000001</v>
      </c>
      <c r="BL18" s="32">
        <f t="shared" si="61"/>
        <v>2.0880000000000001</v>
      </c>
      <c r="BM18" s="32">
        <f t="shared" si="62"/>
        <v>2.1120000000000001</v>
      </c>
      <c r="BN18" s="32">
        <f t="shared" si="63"/>
        <v>2.1360000000000001</v>
      </c>
      <c r="BO18" s="32">
        <f t="shared" si="64"/>
        <v>2.2080000000000002</v>
      </c>
      <c r="BP18" s="32">
        <f t="shared" si="65"/>
        <v>2.2559999999999998</v>
      </c>
      <c r="BQ18" s="32">
        <f t="shared" si="66"/>
        <v>2.3039999999999998</v>
      </c>
      <c r="BR18" s="32">
        <f t="shared" si="67"/>
        <v>2.3279999999999998</v>
      </c>
      <c r="BS18" s="32">
        <f t="shared" si="68"/>
        <v>2.3519999999999999</v>
      </c>
      <c r="BT18" s="32">
        <f t="shared" si="69"/>
        <v>2.3759999999999999</v>
      </c>
      <c r="BU18" s="32">
        <f t="shared" si="70"/>
        <v>2.4</v>
      </c>
      <c r="BV18" s="32">
        <f t="shared" si="71"/>
        <v>2.448</v>
      </c>
      <c r="BW18" s="32">
        <f t="shared" si="72"/>
        <v>2.472</v>
      </c>
      <c r="BX18" s="32">
        <f t="shared" si="73"/>
        <v>2.496</v>
      </c>
      <c r="BY18" s="32">
        <f t="shared" si="74"/>
        <v>2.52</v>
      </c>
      <c r="BZ18" s="32">
        <f t="shared" si="75"/>
        <v>2.5680000000000001</v>
      </c>
      <c r="CA18" s="32">
        <f t="shared" si="76"/>
        <v>2.64</v>
      </c>
      <c r="CB18" s="32">
        <f t="shared" si="77"/>
        <v>2.6880000000000006</v>
      </c>
      <c r="CC18" s="32">
        <f t="shared" si="78"/>
        <v>2.7119999999999997</v>
      </c>
      <c r="CD18" s="32">
        <f t="shared" si="79"/>
        <v>2.7359999999999998</v>
      </c>
      <c r="CE18" s="32">
        <f t="shared" si="80"/>
        <v>2.76</v>
      </c>
      <c r="CF18" s="32">
        <f t="shared" si="81"/>
        <v>2.8319999999999999</v>
      </c>
      <c r="CG18" s="32">
        <f t="shared" si="82"/>
        <v>2.8559999999999999</v>
      </c>
      <c r="CH18" s="32">
        <f t="shared" si="83"/>
        <v>2.9279999999999999</v>
      </c>
      <c r="CI18" s="32">
        <f t="shared" si="84"/>
        <v>2.952</v>
      </c>
      <c r="CJ18" s="32">
        <f t="shared" si="85"/>
        <v>2.976</v>
      </c>
      <c r="CK18" s="32">
        <f t="shared" si="86"/>
        <v>3.024</v>
      </c>
      <c r="CL18" s="32">
        <f t="shared" si="87"/>
        <v>3.12</v>
      </c>
      <c r="CM18" s="32">
        <f t="shared" si="88"/>
        <v>3.1440000000000001</v>
      </c>
      <c r="CN18" s="32">
        <f t="shared" si="89"/>
        <v>3.2880000000000003</v>
      </c>
      <c r="CO18" s="32">
        <f t="shared" si="90"/>
        <v>3.3119999999999994</v>
      </c>
      <c r="CP18" s="32">
        <f t="shared" si="91"/>
        <v>3.48</v>
      </c>
      <c r="CQ18" s="32">
        <f t="shared" si="92"/>
        <v>3.6240000000000001</v>
      </c>
      <c r="CR18" s="32">
        <f t="shared" si="93"/>
        <v>3.6480000000000001</v>
      </c>
      <c r="CS18" s="32">
        <f t="shared" si="94"/>
        <v>3.6720000000000002</v>
      </c>
      <c r="CT18" s="32">
        <f t="shared" si="95"/>
        <v>3.84</v>
      </c>
      <c r="CU18" s="32">
        <f t="shared" si="96"/>
        <v>3.8880000000000003</v>
      </c>
      <c r="CV18" s="32">
        <f t="shared" si="97"/>
        <v>3.96</v>
      </c>
      <c r="CW18" s="32">
        <f t="shared" si="98"/>
        <v>4.2480000000000002</v>
      </c>
      <c r="CX18" s="32">
        <f t="shared" si="99"/>
        <v>4.3920000000000003</v>
      </c>
      <c r="CY18" s="32">
        <f t="shared" si="100"/>
        <v>4.4160000000000004</v>
      </c>
      <c r="CZ18" s="32">
        <f t="shared" si="101"/>
        <v>4.5359999999999996</v>
      </c>
      <c r="DA18" s="32">
        <f t="shared" si="102"/>
        <v>4.5599999999999996</v>
      </c>
      <c r="DB18" s="32">
        <f t="shared" si="103"/>
        <v>4.6079999999999997</v>
      </c>
      <c r="DC18" s="32">
        <f t="shared" si="104"/>
        <v>4.92</v>
      </c>
      <c r="DD18" s="32">
        <f t="shared" si="105"/>
        <v>5.1120000000000001</v>
      </c>
      <c r="DE18" s="32">
        <f t="shared" si="106"/>
        <v>6.24</v>
      </c>
      <c r="DF18" s="32">
        <f t="shared" si="107"/>
        <v>13.152000000000001</v>
      </c>
    </row>
    <row r="19" spans="1:110" ht="12.6" customHeight="1">
      <c r="A19" s="17" t="s">
        <v>77</v>
      </c>
      <c r="B19" s="26">
        <v>1481</v>
      </c>
      <c r="C19" s="28">
        <f t="shared" si="0"/>
        <v>5924</v>
      </c>
      <c r="D19" s="32">
        <f t="shared" si="1"/>
        <v>5.9240000000000004</v>
      </c>
      <c r="E19" s="32">
        <f t="shared" si="2"/>
        <v>6.1609600000000002</v>
      </c>
      <c r="F19" s="32">
        <f t="shared" si="3"/>
        <v>6.3979200000000001</v>
      </c>
      <c r="G19" s="32">
        <f t="shared" si="4"/>
        <v>6.6348800000000008</v>
      </c>
      <c r="H19" s="32">
        <f t="shared" si="5"/>
        <v>6.8718399999999988</v>
      </c>
      <c r="I19" s="32">
        <f t="shared" si="6"/>
        <v>7.1088000000000005</v>
      </c>
      <c r="J19" s="32">
        <f t="shared" si="7"/>
        <v>7.3457600000000003</v>
      </c>
      <c r="K19" s="32">
        <f t="shared" si="8"/>
        <v>7.5827200000000001</v>
      </c>
      <c r="L19" s="32">
        <f t="shared" si="9"/>
        <v>7.81968</v>
      </c>
      <c r="M19" s="32">
        <f t="shared" si="10"/>
        <v>8.0566399999999998</v>
      </c>
      <c r="N19" s="32">
        <f t="shared" si="11"/>
        <v>8.2935999999999996</v>
      </c>
      <c r="O19" s="32">
        <f t="shared" si="12"/>
        <v>8.5305599999999995</v>
      </c>
      <c r="P19" s="32">
        <f t="shared" si="13"/>
        <v>8.7675200000000011</v>
      </c>
      <c r="Q19" s="32">
        <f t="shared" si="14"/>
        <v>9.0044799999999992</v>
      </c>
      <c r="R19" s="32">
        <f t="shared" si="15"/>
        <v>9.2414400000000008</v>
      </c>
      <c r="S19" s="32">
        <f t="shared" si="16"/>
        <v>9.4783999999999988</v>
      </c>
      <c r="T19" s="32">
        <f t="shared" si="17"/>
        <v>9.7153599999999987</v>
      </c>
      <c r="U19" s="32">
        <f t="shared" si="18"/>
        <v>9.9523200000000003</v>
      </c>
      <c r="V19" s="32">
        <f t="shared" si="19"/>
        <v>10.18928</v>
      </c>
      <c r="W19" s="32">
        <f t="shared" si="20"/>
        <v>10.90016</v>
      </c>
      <c r="X19" s="32">
        <f t="shared" si="21"/>
        <v>11.137119999999999</v>
      </c>
      <c r="Y19" s="32">
        <f t="shared" si="22"/>
        <v>11.374079999999999</v>
      </c>
      <c r="Z19" s="32">
        <f t="shared" si="23"/>
        <v>11.611039999999999</v>
      </c>
      <c r="AA19" s="32">
        <f t="shared" si="24"/>
        <v>11.848000000000001</v>
      </c>
      <c r="AB19" s="32">
        <f t="shared" si="25"/>
        <v>12.084960000000001</v>
      </c>
      <c r="AC19" s="32">
        <f t="shared" si="26"/>
        <v>12.32192</v>
      </c>
      <c r="AD19" s="32">
        <f t="shared" si="27"/>
        <v>12.55888</v>
      </c>
      <c r="AE19" s="32">
        <f t="shared" si="28"/>
        <v>12.79584</v>
      </c>
      <c r="AF19" s="32">
        <f t="shared" si="29"/>
        <v>13.032800000000002</v>
      </c>
      <c r="AG19" s="32">
        <f t="shared" si="30"/>
        <v>13.269760000000002</v>
      </c>
      <c r="AH19" s="32">
        <f t="shared" si="31"/>
        <v>13.50672</v>
      </c>
      <c r="AI19" s="32">
        <f t="shared" si="32"/>
        <v>13.743679999999998</v>
      </c>
      <c r="AJ19" s="32">
        <f t="shared" si="33"/>
        <v>13.980639999999999</v>
      </c>
      <c r="AK19" s="32">
        <f t="shared" si="34"/>
        <v>14.217600000000001</v>
      </c>
      <c r="AL19" s="32">
        <f t="shared" si="35"/>
        <v>14.454559999999999</v>
      </c>
      <c r="AM19" s="32">
        <f t="shared" si="36"/>
        <v>14.691520000000001</v>
      </c>
      <c r="AN19" s="32">
        <f t="shared" si="37"/>
        <v>14.92848</v>
      </c>
      <c r="AO19" s="32">
        <f t="shared" si="38"/>
        <v>15.16544</v>
      </c>
      <c r="AP19" s="32">
        <f t="shared" si="39"/>
        <v>15.4024</v>
      </c>
      <c r="AQ19" s="32">
        <f t="shared" si="40"/>
        <v>15.63936</v>
      </c>
      <c r="AR19" s="32">
        <f t="shared" si="41"/>
        <v>15.876320000000002</v>
      </c>
      <c r="AS19" s="32">
        <f t="shared" si="42"/>
        <v>16.11328</v>
      </c>
      <c r="AT19" s="32">
        <f t="shared" si="43"/>
        <v>16.350239999999999</v>
      </c>
      <c r="AU19" s="32">
        <f t="shared" si="44"/>
        <v>16.587199999999999</v>
      </c>
      <c r="AV19" s="32">
        <f t="shared" si="45"/>
        <v>16.824159999999999</v>
      </c>
      <c r="AW19" s="32">
        <f t="shared" si="46"/>
        <v>17.061119999999999</v>
      </c>
      <c r="AX19" s="32">
        <f t="shared" si="47"/>
        <v>17.298079999999999</v>
      </c>
      <c r="AY19" s="32">
        <f t="shared" si="48"/>
        <v>17.535040000000002</v>
      </c>
      <c r="AZ19" s="32">
        <f t="shared" si="49"/>
        <v>17.771999999999998</v>
      </c>
      <c r="BA19" s="32">
        <f t="shared" si="50"/>
        <v>18.008959999999998</v>
      </c>
      <c r="BB19" s="32">
        <f t="shared" si="51"/>
        <v>18.245920000000002</v>
      </c>
      <c r="BC19" s="32">
        <f t="shared" si="52"/>
        <v>18.482880000000002</v>
      </c>
      <c r="BD19" s="32">
        <f t="shared" si="53"/>
        <v>18.719840000000001</v>
      </c>
      <c r="BE19" s="32">
        <f t="shared" si="54"/>
        <v>18.956799999999998</v>
      </c>
      <c r="BF19" s="32">
        <f t="shared" si="55"/>
        <v>19.193760000000001</v>
      </c>
      <c r="BG19" s="32">
        <f t="shared" si="56"/>
        <v>19.430719999999997</v>
      </c>
      <c r="BH19" s="32">
        <f t="shared" si="57"/>
        <v>19.667680000000001</v>
      </c>
      <c r="BI19" s="32">
        <f t="shared" si="58"/>
        <v>19.904640000000001</v>
      </c>
      <c r="BJ19" s="32">
        <f t="shared" si="59"/>
        <v>20.141599999999997</v>
      </c>
      <c r="BK19" s="32">
        <f t="shared" si="60"/>
        <v>20.37856</v>
      </c>
      <c r="BL19" s="32">
        <f t="shared" si="61"/>
        <v>20.61552</v>
      </c>
      <c r="BM19" s="32">
        <f t="shared" si="62"/>
        <v>20.85248</v>
      </c>
      <c r="BN19" s="32">
        <f t="shared" si="63"/>
        <v>21.08944</v>
      </c>
      <c r="BO19" s="32">
        <f t="shared" si="64"/>
        <v>21.800319999999999</v>
      </c>
      <c r="BP19" s="32">
        <f t="shared" si="65"/>
        <v>22.274239999999999</v>
      </c>
      <c r="BQ19" s="32">
        <f t="shared" si="66"/>
        <v>22.748159999999999</v>
      </c>
      <c r="BR19" s="32">
        <f t="shared" si="67"/>
        <v>22.985119999999998</v>
      </c>
      <c r="BS19" s="32">
        <f t="shared" si="68"/>
        <v>23.222079999999998</v>
      </c>
      <c r="BT19" s="32">
        <f t="shared" si="69"/>
        <v>23.459040000000002</v>
      </c>
      <c r="BU19" s="32">
        <f t="shared" si="70"/>
        <v>23.696000000000002</v>
      </c>
      <c r="BV19" s="32">
        <f t="shared" si="71"/>
        <v>24.169920000000001</v>
      </c>
      <c r="BW19" s="32">
        <f t="shared" si="72"/>
        <v>24.406880000000001</v>
      </c>
      <c r="BX19" s="32">
        <f t="shared" si="73"/>
        <v>24.643840000000001</v>
      </c>
      <c r="BY19" s="32">
        <f t="shared" si="74"/>
        <v>24.880800000000001</v>
      </c>
      <c r="BZ19" s="32">
        <f t="shared" si="75"/>
        <v>25.35472</v>
      </c>
      <c r="CA19" s="32">
        <f t="shared" si="76"/>
        <v>26.065600000000003</v>
      </c>
      <c r="CB19" s="32">
        <f t="shared" si="77"/>
        <v>26.539520000000003</v>
      </c>
      <c r="CC19" s="32">
        <f t="shared" si="78"/>
        <v>26.776479999999996</v>
      </c>
      <c r="CD19" s="32">
        <f t="shared" si="79"/>
        <v>27.013439999999999</v>
      </c>
      <c r="CE19" s="32">
        <f t="shared" si="80"/>
        <v>27.250399999999999</v>
      </c>
      <c r="CF19" s="32">
        <f t="shared" si="81"/>
        <v>27.961279999999999</v>
      </c>
      <c r="CG19" s="32">
        <f t="shared" si="82"/>
        <v>28.198239999999998</v>
      </c>
      <c r="CH19" s="32">
        <f t="shared" si="83"/>
        <v>28.909119999999998</v>
      </c>
      <c r="CI19" s="32">
        <f t="shared" si="84"/>
        <v>29.146079999999998</v>
      </c>
      <c r="CJ19" s="32">
        <f t="shared" si="85"/>
        <v>29.383040000000001</v>
      </c>
      <c r="CK19" s="32">
        <f t="shared" si="86"/>
        <v>29.856960000000001</v>
      </c>
      <c r="CL19" s="32">
        <f t="shared" si="87"/>
        <v>30.8048</v>
      </c>
      <c r="CM19" s="32">
        <f t="shared" si="88"/>
        <v>31.041760000000004</v>
      </c>
      <c r="CN19" s="32">
        <f t="shared" si="89"/>
        <v>32.463520000000003</v>
      </c>
      <c r="CO19" s="32">
        <f t="shared" si="90"/>
        <v>32.700479999999999</v>
      </c>
      <c r="CP19" s="32">
        <f t="shared" si="91"/>
        <v>34.359199999999994</v>
      </c>
      <c r="CQ19" s="32">
        <f t="shared" si="92"/>
        <v>35.78096</v>
      </c>
      <c r="CR19" s="32">
        <f t="shared" si="93"/>
        <v>36.017919999999997</v>
      </c>
      <c r="CS19" s="32">
        <f t="shared" si="94"/>
        <v>36.25488</v>
      </c>
      <c r="CT19" s="32">
        <f t="shared" si="95"/>
        <v>37.913599999999995</v>
      </c>
      <c r="CU19" s="32">
        <f t="shared" si="96"/>
        <v>38.387520000000002</v>
      </c>
      <c r="CV19" s="32">
        <f t="shared" si="97"/>
        <v>39.098399999999998</v>
      </c>
      <c r="CW19" s="32">
        <f t="shared" si="98"/>
        <v>41.941919999999996</v>
      </c>
      <c r="CX19" s="32">
        <f t="shared" si="99"/>
        <v>43.363680000000002</v>
      </c>
      <c r="CY19" s="32">
        <f t="shared" si="100"/>
        <v>43.600639999999999</v>
      </c>
      <c r="CZ19" s="32">
        <f t="shared" si="101"/>
        <v>44.785439999999994</v>
      </c>
      <c r="DA19" s="32">
        <f t="shared" si="102"/>
        <v>45.022400000000005</v>
      </c>
      <c r="DB19" s="32">
        <f t="shared" si="103"/>
        <v>45.496319999999997</v>
      </c>
      <c r="DC19" s="32">
        <f t="shared" si="104"/>
        <v>48.576799999999999</v>
      </c>
      <c r="DD19" s="32">
        <f t="shared" si="105"/>
        <v>50.472479999999997</v>
      </c>
      <c r="DE19" s="32">
        <f t="shared" si="106"/>
        <v>61.6096</v>
      </c>
      <c r="DF19" s="32">
        <f t="shared" si="107"/>
        <v>129.85408000000001</v>
      </c>
    </row>
    <row r="20" spans="1:110" ht="12.6" customHeight="1">
      <c r="A20" s="17" t="s">
        <v>58</v>
      </c>
      <c r="B20" s="28">
        <v>433</v>
      </c>
      <c r="C20" s="28">
        <f t="shared" si="0"/>
        <v>1732</v>
      </c>
      <c r="D20" s="32">
        <f t="shared" si="1"/>
        <v>1.732</v>
      </c>
      <c r="E20" s="32">
        <f t="shared" si="2"/>
        <v>1.80128</v>
      </c>
      <c r="F20" s="32">
        <f t="shared" si="3"/>
        <v>1.8705600000000002</v>
      </c>
      <c r="G20" s="32">
        <f t="shared" si="4"/>
        <v>1.9398400000000002</v>
      </c>
      <c r="H20" s="32">
        <f t="shared" si="5"/>
        <v>2.0091199999999998</v>
      </c>
      <c r="I20" s="32">
        <f t="shared" si="6"/>
        <v>2.0784000000000002</v>
      </c>
      <c r="J20" s="32">
        <f t="shared" si="7"/>
        <v>2.1476799999999998</v>
      </c>
      <c r="K20" s="32">
        <f t="shared" si="8"/>
        <v>2.2169599999999998</v>
      </c>
      <c r="L20" s="32">
        <f t="shared" si="9"/>
        <v>2.2862400000000003</v>
      </c>
      <c r="M20" s="32">
        <f t="shared" si="10"/>
        <v>2.3555199999999998</v>
      </c>
      <c r="N20" s="32">
        <f t="shared" si="11"/>
        <v>2.4247999999999998</v>
      </c>
      <c r="O20" s="32">
        <f t="shared" si="12"/>
        <v>2.4940799999999999</v>
      </c>
      <c r="P20" s="32">
        <f t="shared" si="13"/>
        <v>2.5633600000000003</v>
      </c>
      <c r="Q20" s="32">
        <f t="shared" si="14"/>
        <v>2.6326399999999999</v>
      </c>
      <c r="R20" s="32">
        <f t="shared" si="15"/>
        <v>2.7019199999999999</v>
      </c>
      <c r="S20" s="32">
        <f t="shared" si="16"/>
        <v>2.7712000000000003</v>
      </c>
      <c r="T20" s="32">
        <f t="shared" si="17"/>
        <v>2.8404799999999999</v>
      </c>
      <c r="U20" s="32">
        <f t="shared" si="18"/>
        <v>2.9097599999999999</v>
      </c>
      <c r="V20" s="32">
        <f t="shared" si="19"/>
        <v>2.9790399999999999</v>
      </c>
      <c r="W20" s="32">
        <f t="shared" si="20"/>
        <v>3.1868799999999999</v>
      </c>
      <c r="X20" s="32">
        <f t="shared" si="21"/>
        <v>3.2561599999999999</v>
      </c>
      <c r="Y20" s="32">
        <f t="shared" si="22"/>
        <v>3.32544</v>
      </c>
      <c r="Z20" s="32">
        <f t="shared" si="23"/>
        <v>3.39472</v>
      </c>
      <c r="AA20" s="32">
        <f t="shared" si="24"/>
        <v>3.464</v>
      </c>
      <c r="AB20" s="32">
        <f t="shared" si="25"/>
        <v>3.5332800000000004</v>
      </c>
      <c r="AC20" s="32">
        <f t="shared" si="26"/>
        <v>3.60256</v>
      </c>
      <c r="AD20" s="32">
        <f t="shared" si="27"/>
        <v>3.67184</v>
      </c>
      <c r="AE20" s="32">
        <f t="shared" si="28"/>
        <v>3.7411200000000004</v>
      </c>
      <c r="AF20" s="32">
        <f t="shared" si="29"/>
        <v>3.8104</v>
      </c>
      <c r="AG20" s="32">
        <f t="shared" si="30"/>
        <v>3.8796800000000005</v>
      </c>
      <c r="AH20" s="32">
        <f t="shared" si="31"/>
        <v>3.9489599999999996</v>
      </c>
      <c r="AI20" s="32">
        <f t="shared" si="32"/>
        <v>4.0182399999999996</v>
      </c>
      <c r="AJ20" s="32">
        <f t="shared" si="33"/>
        <v>4.0875199999999996</v>
      </c>
      <c r="AK20" s="32">
        <f t="shared" si="34"/>
        <v>4.1568000000000005</v>
      </c>
      <c r="AL20" s="32">
        <f t="shared" si="35"/>
        <v>4.2260799999999996</v>
      </c>
      <c r="AM20" s="32">
        <f t="shared" si="36"/>
        <v>4.2953599999999996</v>
      </c>
      <c r="AN20" s="32">
        <f t="shared" si="37"/>
        <v>4.3646400000000005</v>
      </c>
      <c r="AO20" s="32">
        <f t="shared" si="38"/>
        <v>4.4339199999999996</v>
      </c>
      <c r="AP20" s="32">
        <f t="shared" si="39"/>
        <v>4.5031999999999996</v>
      </c>
      <c r="AQ20" s="32">
        <f t="shared" si="40"/>
        <v>4.5724800000000005</v>
      </c>
      <c r="AR20" s="32">
        <f t="shared" si="41"/>
        <v>4.6417600000000006</v>
      </c>
      <c r="AS20" s="32">
        <f t="shared" si="42"/>
        <v>4.7110399999999997</v>
      </c>
      <c r="AT20" s="32">
        <f t="shared" si="43"/>
        <v>4.7803199999999997</v>
      </c>
      <c r="AU20" s="32">
        <f t="shared" si="44"/>
        <v>4.8495999999999997</v>
      </c>
      <c r="AV20" s="32">
        <f t="shared" si="45"/>
        <v>4.9188799999999997</v>
      </c>
      <c r="AW20" s="32">
        <f t="shared" si="46"/>
        <v>4.9881599999999997</v>
      </c>
      <c r="AX20" s="32">
        <f t="shared" si="47"/>
        <v>5.0574399999999997</v>
      </c>
      <c r="AY20" s="32">
        <f t="shared" si="48"/>
        <v>5.1267200000000006</v>
      </c>
      <c r="AZ20" s="32">
        <f t="shared" si="49"/>
        <v>5.1959999999999997</v>
      </c>
      <c r="BA20" s="32">
        <f t="shared" si="50"/>
        <v>5.2652799999999997</v>
      </c>
      <c r="BB20" s="32">
        <f t="shared" si="51"/>
        <v>5.3345600000000006</v>
      </c>
      <c r="BC20" s="32">
        <f t="shared" si="52"/>
        <v>5.4038399999999998</v>
      </c>
      <c r="BD20" s="32">
        <f t="shared" si="53"/>
        <v>5.4731199999999998</v>
      </c>
      <c r="BE20" s="32">
        <f t="shared" si="54"/>
        <v>5.5424000000000007</v>
      </c>
      <c r="BF20" s="32">
        <f t="shared" si="55"/>
        <v>5.6116800000000007</v>
      </c>
      <c r="BG20" s="32">
        <f t="shared" si="56"/>
        <v>5.6809599999999998</v>
      </c>
      <c r="BH20" s="32">
        <f t="shared" si="57"/>
        <v>5.7502399999999998</v>
      </c>
      <c r="BI20" s="32">
        <f t="shared" si="58"/>
        <v>5.8195199999999998</v>
      </c>
      <c r="BJ20" s="32">
        <f t="shared" si="59"/>
        <v>5.8887999999999998</v>
      </c>
      <c r="BK20" s="32">
        <f t="shared" si="60"/>
        <v>5.9580799999999998</v>
      </c>
      <c r="BL20" s="32">
        <f t="shared" si="61"/>
        <v>6.0273599999999998</v>
      </c>
      <c r="BM20" s="32">
        <f t="shared" si="62"/>
        <v>6.0966400000000007</v>
      </c>
      <c r="BN20" s="32">
        <f t="shared" si="63"/>
        <v>6.1659199999999998</v>
      </c>
      <c r="BO20" s="32">
        <f t="shared" si="64"/>
        <v>6.3737599999999999</v>
      </c>
      <c r="BP20" s="32">
        <f t="shared" si="65"/>
        <v>6.5123199999999999</v>
      </c>
      <c r="BQ20" s="32">
        <f t="shared" si="66"/>
        <v>6.6508799999999999</v>
      </c>
      <c r="BR20" s="32">
        <f t="shared" si="67"/>
        <v>6.7201599999999999</v>
      </c>
      <c r="BS20" s="32">
        <f t="shared" si="68"/>
        <v>6.7894399999999999</v>
      </c>
      <c r="BT20" s="32">
        <f t="shared" si="69"/>
        <v>6.8587199999999999</v>
      </c>
      <c r="BU20" s="32">
        <f t="shared" si="70"/>
        <v>6.9279999999999999</v>
      </c>
      <c r="BV20" s="32">
        <f t="shared" si="71"/>
        <v>7.0665600000000008</v>
      </c>
      <c r="BW20" s="32">
        <f t="shared" si="72"/>
        <v>7.13584</v>
      </c>
      <c r="BX20" s="32">
        <f t="shared" si="73"/>
        <v>7.20512</v>
      </c>
      <c r="BY20" s="32">
        <f t="shared" si="74"/>
        <v>7.2744000000000009</v>
      </c>
      <c r="BZ20" s="32">
        <f t="shared" si="75"/>
        <v>7.41296</v>
      </c>
      <c r="CA20" s="32">
        <f t="shared" si="76"/>
        <v>7.6208</v>
      </c>
      <c r="CB20" s="32">
        <f t="shared" si="77"/>
        <v>7.7593600000000009</v>
      </c>
      <c r="CC20" s="32">
        <f t="shared" si="78"/>
        <v>7.8286399999999992</v>
      </c>
      <c r="CD20" s="32">
        <f t="shared" si="79"/>
        <v>7.8979199999999992</v>
      </c>
      <c r="CE20" s="32">
        <f t="shared" si="80"/>
        <v>7.9672000000000001</v>
      </c>
      <c r="CF20" s="32">
        <f t="shared" si="81"/>
        <v>8.1750399999999992</v>
      </c>
      <c r="CG20" s="32">
        <f t="shared" si="82"/>
        <v>8.2443200000000001</v>
      </c>
      <c r="CH20" s="32">
        <f t="shared" si="83"/>
        <v>8.4521599999999992</v>
      </c>
      <c r="CI20" s="32">
        <f t="shared" si="84"/>
        <v>8.5214400000000001</v>
      </c>
      <c r="CJ20" s="32">
        <f t="shared" si="85"/>
        <v>8.5907199999999992</v>
      </c>
      <c r="CK20" s="32">
        <f t="shared" si="86"/>
        <v>8.729280000000001</v>
      </c>
      <c r="CL20" s="32">
        <f t="shared" si="87"/>
        <v>9.0063999999999993</v>
      </c>
      <c r="CM20" s="32">
        <f t="shared" si="88"/>
        <v>9.0756800000000002</v>
      </c>
      <c r="CN20" s="32">
        <f t="shared" si="89"/>
        <v>9.4913600000000002</v>
      </c>
      <c r="CO20" s="32">
        <f t="shared" si="90"/>
        <v>9.5606399999999994</v>
      </c>
      <c r="CP20" s="32">
        <f t="shared" si="91"/>
        <v>10.0456</v>
      </c>
      <c r="CQ20" s="32">
        <f t="shared" si="92"/>
        <v>10.46128</v>
      </c>
      <c r="CR20" s="32">
        <f t="shared" si="93"/>
        <v>10.530559999999999</v>
      </c>
      <c r="CS20" s="32">
        <f t="shared" si="94"/>
        <v>10.59984</v>
      </c>
      <c r="CT20" s="32">
        <f t="shared" si="95"/>
        <v>11.084800000000001</v>
      </c>
      <c r="CU20" s="32">
        <f t="shared" si="96"/>
        <v>11.223360000000001</v>
      </c>
      <c r="CV20" s="32">
        <f t="shared" si="97"/>
        <v>11.431199999999999</v>
      </c>
      <c r="CW20" s="32">
        <f t="shared" si="98"/>
        <v>12.262559999999999</v>
      </c>
      <c r="CX20" s="32">
        <f t="shared" si="99"/>
        <v>12.678240000000001</v>
      </c>
      <c r="CY20" s="32">
        <f t="shared" si="100"/>
        <v>12.74752</v>
      </c>
      <c r="CZ20" s="32">
        <f t="shared" si="101"/>
        <v>13.093920000000001</v>
      </c>
      <c r="DA20" s="32">
        <f t="shared" si="102"/>
        <v>13.1632</v>
      </c>
      <c r="DB20" s="32">
        <f t="shared" si="103"/>
        <v>13.30176</v>
      </c>
      <c r="DC20" s="32">
        <f t="shared" si="104"/>
        <v>14.202399999999999</v>
      </c>
      <c r="DD20" s="32">
        <f t="shared" si="105"/>
        <v>14.756639999999999</v>
      </c>
      <c r="DE20" s="32">
        <f t="shared" si="106"/>
        <v>18.012799999999999</v>
      </c>
      <c r="DF20" s="32">
        <f t="shared" si="107"/>
        <v>37.965440000000001</v>
      </c>
    </row>
    <row r="21" spans="1:110" ht="12.6" customHeight="1">
      <c r="A21" s="17" t="s">
        <v>12</v>
      </c>
      <c r="B21" s="26">
        <v>2485</v>
      </c>
      <c r="C21" s="28">
        <f t="shared" si="0"/>
        <v>9940</v>
      </c>
      <c r="D21" s="32">
        <f t="shared" si="1"/>
        <v>9.94</v>
      </c>
      <c r="E21" s="32">
        <f t="shared" si="2"/>
        <v>10.3376</v>
      </c>
      <c r="F21" s="32">
        <f t="shared" si="3"/>
        <v>10.735200000000001</v>
      </c>
      <c r="G21" s="32">
        <f t="shared" si="4"/>
        <v>11.132800000000001</v>
      </c>
      <c r="H21" s="32">
        <f t="shared" si="5"/>
        <v>11.5304</v>
      </c>
      <c r="I21" s="32">
        <f t="shared" si="6"/>
        <v>11.928000000000001</v>
      </c>
      <c r="J21" s="32">
        <f t="shared" si="7"/>
        <v>12.3256</v>
      </c>
      <c r="K21" s="32">
        <f t="shared" si="8"/>
        <v>12.7232</v>
      </c>
      <c r="L21" s="32">
        <f t="shared" si="9"/>
        <v>13.120800000000001</v>
      </c>
      <c r="M21" s="32">
        <f t="shared" si="10"/>
        <v>13.518400000000002</v>
      </c>
      <c r="N21" s="32">
        <f t="shared" si="11"/>
        <v>13.916</v>
      </c>
      <c r="O21" s="32">
        <f t="shared" si="12"/>
        <v>14.313600000000001</v>
      </c>
      <c r="P21" s="32">
        <f t="shared" si="13"/>
        <v>14.711200000000002</v>
      </c>
      <c r="Q21" s="32">
        <f t="shared" si="14"/>
        <v>15.108799999999999</v>
      </c>
      <c r="R21" s="32">
        <f t="shared" si="15"/>
        <v>15.506399999999999</v>
      </c>
      <c r="S21" s="32">
        <f t="shared" si="16"/>
        <v>15.904</v>
      </c>
      <c r="T21" s="32">
        <f t="shared" si="17"/>
        <v>16.301599999999997</v>
      </c>
      <c r="U21" s="32">
        <f t="shared" si="18"/>
        <v>16.699200000000001</v>
      </c>
      <c r="V21" s="32">
        <f t="shared" si="19"/>
        <v>17.096799999999998</v>
      </c>
      <c r="W21" s="32">
        <f t="shared" si="20"/>
        <v>18.289600000000004</v>
      </c>
      <c r="X21" s="32">
        <f t="shared" si="21"/>
        <v>18.687200000000001</v>
      </c>
      <c r="Y21" s="32">
        <f t="shared" si="22"/>
        <v>19.084799999999998</v>
      </c>
      <c r="Z21" s="32">
        <f t="shared" si="23"/>
        <v>19.482400000000002</v>
      </c>
      <c r="AA21" s="32">
        <f t="shared" si="24"/>
        <v>19.88</v>
      </c>
      <c r="AB21" s="32">
        <f t="shared" si="25"/>
        <v>20.2776</v>
      </c>
      <c r="AC21" s="32">
        <f t="shared" si="26"/>
        <v>20.6752</v>
      </c>
      <c r="AD21" s="32">
        <f t="shared" si="27"/>
        <v>21.072800000000001</v>
      </c>
      <c r="AE21" s="32">
        <f t="shared" si="28"/>
        <v>21.470400000000001</v>
      </c>
      <c r="AF21" s="32">
        <f t="shared" si="29"/>
        <v>21.867999999999999</v>
      </c>
      <c r="AG21" s="32">
        <f t="shared" si="30"/>
        <v>22.265600000000003</v>
      </c>
      <c r="AH21" s="32">
        <f t="shared" si="31"/>
        <v>22.663199999999996</v>
      </c>
      <c r="AI21" s="32">
        <f t="shared" si="32"/>
        <v>23.0608</v>
      </c>
      <c r="AJ21" s="32">
        <f t="shared" si="33"/>
        <v>23.458399999999997</v>
      </c>
      <c r="AK21" s="32">
        <f t="shared" si="34"/>
        <v>23.856000000000002</v>
      </c>
      <c r="AL21" s="32">
        <f t="shared" si="35"/>
        <v>24.253599999999999</v>
      </c>
      <c r="AM21" s="32">
        <f t="shared" si="36"/>
        <v>24.651199999999999</v>
      </c>
      <c r="AN21" s="32">
        <f t="shared" si="37"/>
        <v>25.0488</v>
      </c>
      <c r="AO21" s="32">
        <f t="shared" si="38"/>
        <v>25.446400000000001</v>
      </c>
      <c r="AP21" s="32">
        <f t="shared" si="39"/>
        <v>25.844000000000001</v>
      </c>
      <c r="AQ21" s="32">
        <f t="shared" si="40"/>
        <v>26.241600000000002</v>
      </c>
      <c r="AR21" s="32">
        <f t="shared" si="41"/>
        <v>26.639200000000002</v>
      </c>
      <c r="AS21" s="32">
        <f t="shared" si="42"/>
        <v>27.036800000000003</v>
      </c>
      <c r="AT21" s="32">
        <f t="shared" si="43"/>
        <v>27.434399999999997</v>
      </c>
      <c r="AU21" s="32">
        <f t="shared" si="44"/>
        <v>27.832000000000001</v>
      </c>
      <c r="AV21" s="32">
        <f t="shared" si="45"/>
        <v>28.229599999999998</v>
      </c>
      <c r="AW21" s="32">
        <f t="shared" si="46"/>
        <v>28.627200000000002</v>
      </c>
      <c r="AX21" s="32">
        <f t="shared" si="47"/>
        <v>29.024799999999999</v>
      </c>
      <c r="AY21" s="32">
        <f t="shared" si="48"/>
        <v>29.422400000000003</v>
      </c>
      <c r="AZ21" s="32">
        <f t="shared" si="49"/>
        <v>29.82</v>
      </c>
      <c r="BA21" s="32">
        <f t="shared" si="50"/>
        <v>30.217599999999997</v>
      </c>
      <c r="BB21" s="32">
        <f t="shared" si="51"/>
        <v>30.615200000000002</v>
      </c>
      <c r="BC21" s="32">
        <f t="shared" si="52"/>
        <v>31.012799999999999</v>
      </c>
      <c r="BD21" s="32">
        <f t="shared" si="53"/>
        <v>31.410400000000003</v>
      </c>
      <c r="BE21" s="32">
        <f t="shared" si="54"/>
        <v>31.808</v>
      </c>
      <c r="BF21" s="32">
        <f t="shared" si="55"/>
        <v>32.205600000000004</v>
      </c>
      <c r="BG21" s="32">
        <f t="shared" si="56"/>
        <v>32.603199999999994</v>
      </c>
      <c r="BH21" s="32">
        <f t="shared" si="57"/>
        <v>33.000799999999998</v>
      </c>
      <c r="BI21" s="32">
        <f t="shared" si="58"/>
        <v>33.398400000000002</v>
      </c>
      <c r="BJ21" s="32">
        <f t="shared" si="59"/>
        <v>33.795999999999999</v>
      </c>
      <c r="BK21" s="32">
        <f t="shared" si="60"/>
        <v>34.193599999999996</v>
      </c>
      <c r="BL21" s="32">
        <f t="shared" si="61"/>
        <v>34.591200000000001</v>
      </c>
      <c r="BM21" s="32">
        <f t="shared" si="62"/>
        <v>34.988800000000005</v>
      </c>
      <c r="BN21" s="32">
        <f t="shared" si="63"/>
        <v>35.386400000000002</v>
      </c>
      <c r="BO21" s="32">
        <f t="shared" si="64"/>
        <v>36.579200000000007</v>
      </c>
      <c r="BP21" s="32">
        <f t="shared" si="65"/>
        <v>37.374400000000001</v>
      </c>
      <c r="BQ21" s="32">
        <f t="shared" si="66"/>
        <v>38.169599999999996</v>
      </c>
      <c r="BR21" s="32">
        <f t="shared" si="67"/>
        <v>38.5672</v>
      </c>
      <c r="BS21" s="32">
        <f t="shared" si="68"/>
        <v>38.964800000000004</v>
      </c>
      <c r="BT21" s="32">
        <f t="shared" si="69"/>
        <v>39.362400000000001</v>
      </c>
      <c r="BU21" s="32">
        <f t="shared" si="70"/>
        <v>39.76</v>
      </c>
      <c r="BV21" s="32">
        <f t="shared" si="71"/>
        <v>40.555199999999999</v>
      </c>
      <c r="BW21" s="32">
        <f t="shared" si="72"/>
        <v>40.952800000000003</v>
      </c>
      <c r="BX21" s="32">
        <f t="shared" si="73"/>
        <v>41.3504</v>
      </c>
      <c r="BY21" s="32">
        <f t="shared" si="74"/>
        <v>41.747999999999998</v>
      </c>
      <c r="BZ21" s="32">
        <f t="shared" si="75"/>
        <v>42.543200000000006</v>
      </c>
      <c r="CA21" s="32">
        <f t="shared" si="76"/>
        <v>43.735999999999997</v>
      </c>
      <c r="CB21" s="32">
        <f t="shared" si="77"/>
        <v>44.531200000000005</v>
      </c>
      <c r="CC21" s="32">
        <f t="shared" si="78"/>
        <v>44.928799999999995</v>
      </c>
      <c r="CD21" s="32">
        <f t="shared" si="79"/>
        <v>45.326399999999992</v>
      </c>
      <c r="CE21" s="32">
        <f t="shared" si="80"/>
        <v>45.723999999999997</v>
      </c>
      <c r="CF21" s="32">
        <f t="shared" si="81"/>
        <v>46.916799999999995</v>
      </c>
      <c r="CG21" s="32">
        <f t="shared" si="82"/>
        <v>47.314399999999999</v>
      </c>
      <c r="CH21" s="32">
        <f t="shared" si="83"/>
        <v>48.507199999999997</v>
      </c>
      <c r="CI21" s="32">
        <f t="shared" si="84"/>
        <v>48.904800000000002</v>
      </c>
      <c r="CJ21" s="32">
        <f t="shared" si="85"/>
        <v>49.302399999999999</v>
      </c>
      <c r="CK21" s="32">
        <f t="shared" si="86"/>
        <v>50.0976</v>
      </c>
      <c r="CL21" s="32">
        <f t="shared" si="87"/>
        <v>51.688000000000002</v>
      </c>
      <c r="CM21" s="32">
        <f t="shared" si="88"/>
        <v>52.085599999999999</v>
      </c>
      <c r="CN21" s="32">
        <f t="shared" si="89"/>
        <v>54.471200000000003</v>
      </c>
      <c r="CO21" s="32">
        <f t="shared" si="90"/>
        <v>54.868799999999993</v>
      </c>
      <c r="CP21" s="32">
        <f t="shared" si="91"/>
        <v>57.652000000000001</v>
      </c>
      <c r="CQ21" s="32">
        <f t="shared" si="92"/>
        <v>60.037599999999998</v>
      </c>
      <c r="CR21" s="32">
        <f t="shared" si="93"/>
        <v>60.435199999999995</v>
      </c>
      <c r="CS21" s="32">
        <f t="shared" si="94"/>
        <v>60.832800000000006</v>
      </c>
      <c r="CT21" s="32">
        <f t="shared" si="95"/>
        <v>63.616</v>
      </c>
      <c r="CU21" s="32">
        <f t="shared" si="96"/>
        <v>64.411200000000008</v>
      </c>
      <c r="CV21" s="32">
        <f t="shared" si="97"/>
        <v>65.603999999999999</v>
      </c>
      <c r="CW21" s="32">
        <f t="shared" si="98"/>
        <v>70.375199999999992</v>
      </c>
      <c r="CX21" s="32">
        <f t="shared" si="99"/>
        <v>72.760800000000003</v>
      </c>
      <c r="CY21" s="32">
        <f t="shared" si="100"/>
        <v>73.158400000000015</v>
      </c>
      <c r="CZ21" s="32">
        <f t="shared" si="101"/>
        <v>75.1464</v>
      </c>
      <c r="DA21" s="32">
        <f t="shared" si="102"/>
        <v>75.543999999999997</v>
      </c>
      <c r="DB21" s="32">
        <f t="shared" si="103"/>
        <v>76.339199999999991</v>
      </c>
      <c r="DC21" s="32">
        <f t="shared" si="104"/>
        <v>81.507999999999996</v>
      </c>
      <c r="DD21" s="32">
        <f t="shared" si="105"/>
        <v>84.688800000000001</v>
      </c>
      <c r="DE21" s="32">
        <f t="shared" si="106"/>
        <v>103.376</v>
      </c>
      <c r="DF21" s="32">
        <f t="shared" si="107"/>
        <v>217.88480000000001</v>
      </c>
    </row>
    <row r="22" spans="1:110" ht="12.6" customHeight="1">
      <c r="A22" s="17" t="s">
        <v>50</v>
      </c>
      <c r="B22" s="28">
        <v>55</v>
      </c>
      <c r="C22" s="28">
        <f t="shared" si="0"/>
        <v>220</v>
      </c>
      <c r="D22" s="32">
        <f t="shared" si="1"/>
        <v>0.22</v>
      </c>
      <c r="E22" s="32">
        <f t="shared" si="2"/>
        <v>0.2288</v>
      </c>
      <c r="F22" s="32">
        <f t="shared" si="3"/>
        <v>0.23760000000000003</v>
      </c>
      <c r="G22" s="32">
        <f t="shared" si="4"/>
        <v>0.24640000000000004</v>
      </c>
      <c r="H22" s="32">
        <f t="shared" si="5"/>
        <v>0.25519999999999998</v>
      </c>
      <c r="I22" s="32">
        <f t="shared" si="6"/>
        <v>0.26400000000000001</v>
      </c>
      <c r="J22" s="32">
        <f t="shared" si="7"/>
        <v>0.27279999999999999</v>
      </c>
      <c r="K22" s="32">
        <f t="shared" si="8"/>
        <v>0.28160000000000002</v>
      </c>
      <c r="L22" s="32">
        <f t="shared" si="9"/>
        <v>0.29040000000000005</v>
      </c>
      <c r="M22" s="32">
        <f t="shared" si="10"/>
        <v>0.29920000000000002</v>
      </c>
      <c r="N22" s="32">
        <f t="shared" si="11"/>
        <v>0.308</v>
      </c>
      <c r="O22" s="32">
        <f t="shared" si="12"/>
        <v>0.31680000000000003</v>
      </c>
      <c r="P22" s="32">
        <f t="shared" si="13"/>
        <v>0.3256</v>
      </c>
      <c r="Q22" s="32">
        <f t="shared" si="14"/>
        <v>0.33439999999999998</v>
      </c>
      <c r="R22" s="32">
        <f t="shared" si="15"/>
        <v>0.34320000000000001</v>
      </c>
      <c r="S22" s="32">
        <f t="shared" si="16"/>
        <v>0.35199999999999998</v>
      </c>
      <c r="T22" s="32">
        <f t="shared" si="17"/>
        <v>0.36079999999999995</v>
      </c>
      <c r="U22" s="32">
        <f t="shared" si="18"/>
        <v>0.36959999999999998</v>
      </c>
      <c r="V22" s="32">
        <f t="shared" si="19"/>
        <v>0.37839999999999996</v>
      </c>
      <c r="W22" s="32">
        <f t="shared" si="20"/>
        <v>0.40479999999999999</v>
      </c>
      <c r="X22" s="32">
        <f t="shared" si="21"/>
        <v>0.41359999999999997</v>
      </c>
      <c r="Y22" s="32">
        <f t="shared" si="22"/>
        <v>0.4224</v>
      </c>
      <c r="Z22" s="32">
        <f t="shared" si="23"/>
        <v>0.43119999999999997</v>
      </c>
      <c r="AA22" s="32">
        <f t="shared" si="24"/>
        <v>0.44</v>
      </c>
      <c r="AB22" s="32">
        <f t="shared" si="25"/>
        <v>0.44880000000000003</v>
      </c>
      <c r="AC22" s="32">
        <f t="shared" si="26"/>
        <v>0.45760000000000001</v>
      </c>
      <c r="AD22" s="32">
        <f t="shared" si="27"/>
        <v>0.46640000000000004</v>
      </c>
      <c r="AE22" s="32">
        <f t="shared" si="28"/>
        <v>0.47520000000000007</v>
      </c>
      <c r="AF22" s="32">
        <f t="shared" si="29"/>
        <v>0.48400000000000004</v>
      </c>
      <c r="AG22" s="32">
        <f t="shared" si="30"/>
        <v>0.49280000000000007</v>
      </c>
      <c r="AH22" s="32">
        <f t="shared" si="31"/>
        <v>0.50159999999999993</v>
      </c>
      <c r="AI22" s="32">
        <f t="shared" si="32"/>
        <v>0.51039999999999996</v>
      </c>
      <c r="AJ22" s="32">
        <f t="shared" si="33"/>
        <v>0.51919999999999988</v>
      </c>
      <c r="AK22" s="32">
        <f t="shared" si="34"/>
        <v>0.52800000000000002</v>
      </c>
      <c r="AL22" s="32">
        <f t="shared" si="35"/>
        <v>0.53679999999999994</v>
      </c>
      <c r="AM22" s="32">
        <f t="shared" si="36"/>
        <v>0.54559999999999997</v>
      </c>
      <c r="AN22" s="32">
        <f t="shared" si="37"/>
        <v>0.5544</v>
      </c>
      <c r="AO22" s="32">
        <f t="shared" si="38"/>
        <v>0.56320000000000003</v>
      </c>
      <c r="AP22" s="32">
        <f t="shared" si="39"/>
        <v>0.57199999999999995</v>
      </c>
      <c r="AQ22" s="32">
        <f t="shared" si="40"/>
        <v>0.58080000000000009</v>
      </c>
      <c r="AR22" s="32">
        <f t="shared" si="41"/>
        <v>0.58960000000000001</v>
      </c>
      <c r="AS22" s="32">
        <f t="shared" si="42"/>
        <v>0.59840000000000004</v>
      </c>
      <c r="AT22" s="32">
        <f t="shared" si="43"/>
        <v>0.60719999999999996</v>
      </c>
      <c r="AU22" s="32">
        <f t="shared" si="44"/>
        <v>0.61599999999999999</v>
      </c>
      <c r="AV22" s="32">
        <f t="shared" si="45"/>
        <v>0.62479999999999991</v>
      </c>
      <c r="AW22" s="32">
        <f t="shared" si="46"/>
        <v>0.63360000000000005</v>
      </c>
      <c r="AX22" s="32">
        <f t="shared" si="47"/>
        <v>0.64239999999999997</v>
      </c>
      <c r="AY22" s="32">
        <f t="shared" si="48"/>
        <v>0.6512</v>
      </c>
      <c r="AZ22" s="32">
        <f t="shared" si="49"/>
        <v>0.66</v>
      </c>
      <c r="BA22" s="32">
        <f t="shared" si="50"/>
        <v>0.66879999999999995</v>
      </c>
      <c r="BB22" s="32">
        <f t="shared" si="51"/>
        <v>0.67759999999999998</v>
      </c>
      <c r="BC22" s="32">
        <f t="shared" si="52"/>
        <v>0.68640000000000001</v>
      </c>
      <c r="BD22" s="32">
        <f t="shared" si="53"/>
        <v>0.69520000000000004</v>
      </c>
      <c r="BE22" s="32">
        <f t="shared" si="54"/>
        <v>0.70399999999999996</v>
      </c>
      <c r="BF22" s="32">
        <f t="shared" si="55"/>
        <v>0.7128000000000001</v>
      </c>
      <c r="BG22" s="32">
        <f t="shared" si="56"/>
        <v>0.72159999999999991</v>
      </c>
      <c r="BH22" s="32">
        <f t="shared" si="57"/>
        <v>0.73039999999999994</v>
      </c>
      <c r="BI22" s="32">
        <f t="shared" si="58"/>
        <v>0.73919999999999997</v>
      </c>
      <c r="BJ22" s="32">
        <f t="shared" si="59"/>
        <v>0.748</v>
      </c>
      <c r="BK22" s="32">
        <f t="shared" si="60"/>
        <v>0.75679999999999992</v>
      </c>
      <c r="BL22" s="32">
        <f t="shared" si="61"/>
        <v>0.76560000000000006</v>
      </c>
      <c r="BM22" s="32">
        <f t="shared" si="62"/>
        <v>0.77439999999999998</v>
      </c>
      <c r="BN22" s="32">
        <f t="shared" si="63"/>
        <v>0.78320000000000001</v>
      </c>
      <c r="BO22" s="32">
        <f t="shared" si="64"/>
        <v>0.80959999999999999</v>
      </c>
      <c r="BP22" s="32">
        <f t="shared" si="65"/>
        <v>0.82719999999999994</v>
      </c>
      <c r="BQ22" s="32">
        <f t="shared" si="66"/>
        <v>0.8448</v>
      </c>
      <c r="BR22" s="32">
        <f t="shared" si="67"/>
        <v>0.85360000000000003</v>
      </c>
      <c r="BS22" s="32">
        <f t="shared" si="68"/>
        <v>0.86239999999999994</v>
      </c>
      <c r="BT22" s="32">
        <f t="shared" si="69"/>
        <v>0.87120000000000009</v>
      </c>
      <c r="BU22" s="32">
        <f t="shared" si="70"/>
        <v>0.88</v>
      </c>
      <c r="BV22" s="32">
        <f t="shared" si="71"/>
        <v>0.89760000000000006</v>
      </c>
      <c r="BW22" s="32">
        <f t="shared" si="72"/>
        <v>0.90639999999999998</v>
      </c>
      <c r="BX22" s="32">
        <f t="shared" si="73"/>
        <v>0.91520000000000001</v>
      </c>
      <c r="BY22" s="32">
        <f t="shared" si="74"/>
        <v>0.92400000000000004</v>
      </c>
      <c r="BZ22" s="32">
        <f t="shared" si="75"/>
        <v>0.94159999999999999</v>
      </c>
      <c r="CA22" s="32">
        <f t="shared" si="76"/>
        <v>0.96800000000000008</v>
      </c>
      <c r="CB22" s="32">
        <f t="shared" si="77"/>
        <v>0.98560000000000014</v>
      </c>
      <c r="CC22" s="32">
        <f t="shared" si="78"/>
        <v>0.99439999999999984</v>
      </c>
      <c r="CD22" s="32">
        <f t="shared" si="79"/>
        <v>1.0031999999999999</v>
      </c>
      <c r="CE22" s="32">
        <f t="shared" si="80"/>
        <v>1.0119999999999998</v>
      </c>
      <c r="CF22" s="32">
        <f t="shared" si="81"/>
        <v>1.0383999999999998</v>
      </c>
      <c r="CG22" s="32">
        <f t="shared" si="82"/>
        <v>1.0472000000000001</v>
      </c>
      <c r="CH22" s="32">
        <f t="shared" si="83"/>
        <v>1.0735999999999999</v>
      </c>
      <c r="CI22" s="32">
        <f t="shared" si="84"/>
        <v>1.0824</v>
      </c>
      <c r="CJ22" s="32">
        <f t="shared" si="85"/>
        <v>1.0911999999999999</v>
      </c>
      <c r="CK22" s="32">
        <f t="shared" si="86"/>
        <v>1.1088</v>
      </c>
      <c r="CL22" s="32">
        <f t="shared" si="87"/>
        <v>1.1439999999999999</v>
      </c>
      <c r="CM22" s="32">
        <f t="shared" si="88"/>
        <v>1.1528</v>
      </c>
      <c r="CN22" s="32">
        <f t="shared" si="89"/>
        <v>1.2056000000000002</v>
      </c>
      <c r="CO22" s="32">
        <f t="shared" si="90"/>
        <v>1.2143999999999999</v>
      </c>
      <c r="CP22" s="32">
        <f t="shared" si="91"/>
        <v>1.276</v>
      </c>
      <c r="CQ22" s="32">
        <f t="shared" si="92"/>
        <v>1.3288</v>
      </c>
      <c r="CR22" s="32">
        <f t="shared" si="93"/>
        <v>1.3375999999999999</v>
      </c>
      <c r="CS22" s="32">
        <f t="shared" si="94"/>
        <v>1.3464</v>
      </c>
      <c r="CT22" s="32">
        <f t="shared" si="95"/>
        <v>1.4079999999999999</v>
      </c>
      <c r="CU22" s="32">
        <f t="shared" si="96"/>
        <v>1.4256000000000002</v>
      </c>
      <c r="CV22" s="32">
        <f t="shared" si="97"/>
        <v>1.452</v>
      </c>
      <c r="CW22" s="32">
        <f t="shared" si="98"/>
        <v>1.5575999999999999</v>
      </c>
      <c r="CX22" s="32">
        <f t="shared" si="99"/>
        <v>1.6104000000000001</v>
      </c>
      <c r="CY22" s="32">
        <f t="shared" si="100"/>
        <v>1.6192</v>
      </c>
      <c r="CZ22" s="32">
        <f t="shared" si="101"/>
        <v>1.6631999999999998</v>
      </c>
      <c r="DA22" s="32">
        <f t="shared" si="102"/>
        <v>1.6719999999999999</v>
      </c>
      <c r="DB22" s="32">
        <f t="shared" si="103"/>
        <v>1.6896</v>
      </c>
      <c r="DC22" s="32">
        <f t="shared" si="104"/>
        <v>1.8039999999999998</v>
      </c>
      <c r="DD22" s="32">
        <f t="shared" si="105"/>
        <v>1.8743999999999998</v>
      </c>
      <c r="DE22" s="32">
        <f t="shared" si="106"/>
        <v>2.2879999999999998</v>
      </c>
      <c r="DF22" s="32">
        <f t="shared" si="107"/>
        <v>4.8224000000000009</v>
      </c>
    </row>
    <row r="23" spans="1:110" ht="12.6" customHeight="1">
      <c r="A23" s="17" t="s">
        <v>84</v>
      </c>
      <c r="B23" s="26">
        <v>2410</v>
      </c>
      <c r="C23" s="28">
        <f t="shared" si="0"/>
        <v>9640</v>
      </c>
      <c r="D23" s="32">
        <f t="shared" si="1"/>
        <v>9.64</v>
      </c>
      <c r="E23" s="32">
        <f t="shared" si="2"/>
        <v>10.025600000000001</v>
      </c>
      <c r="F23" s="32">
        <f t="shared" si="3"/>
        <v>10.411200000000001</v>
      </c>
      <c r="G23" s="32">
        <f t="shared" si="4"/>
        <v>10.796800000000001</v>
      </c>
      <c r="H23" s="32">
        <f t="shared" si="5"/>
        <v>11.182399999999999</v>
      </c>
      <c r="I23" s="32">
        <f t="shared" si="6"/>
        <v>11.568</v>
      </c>
      <c r="J23" s="32">
        <f t="shared" si="7"/>
        <v>11.9536</v>
      </c>
      <c r="K23" s="32">
        <f t="shared" si="8"/>
        <v>12.3392</v>
      </c>
      <c r="L23" s="32">
        <f t="shared" si="9"/>
        <v>12.724800000000002</v>
      </c>
      <c r="M23" s="32">
        <f t="shared" si="10"/>
        <v>13.110400000000002</v>
      </c>
      <c r="N23" s="32">
        <f t="shared" si="11"/>
        <v>13.496</v>
      </c>
      <c r="O23" s="32">
        <f t="shared" si="12"/>
        <v>13.881600000000001</v>
      </c>
      <c r="P23" s="32">
        <f t="shared" si="13"/>
        <v>14.267200000000001</v>
      </c>
      <c r="Q23" s="32">
        <f t="shared" si="14"/>
        <v>14.652799999999999</v>
      </c>
      <c r="R23" s="32">
        <f t="shared" si="15"/>
        <v>15.038399999999999</v>
      </c>
      <c r="S23" s="32">
        <f t="shared" si="16"/>
        <v>15.423999999999999</v>
      </c>
      <c r="T23" s="32">
        <f t="shared" si="17"/>
        <v>15.809599999999998</v>
      </c>
      <c r="U23" s="32">
        <f t="shared" si="18"/>
        <v>16.1952</v>
      </c>
      <c r="V23" s="32">
        <f t="shared" si="19"/>
        <v>16.5808</v>
      </c>
      <c r="W23" s="32">
        <f t="shared" si="20"/>
        <v>17.7376</v>
      </c>
      <c r="X23" s="32">
        <f t="shared" si="21"/>
        <v>18.123200000000001</v>
      </c>
      <c r="Y23" s="32">
        <f t="shared" si="22"/>
        <v>18.508800000000001</v>
      </c>
      <c r="Z23" s="32">
        <f t="shared" si="23"/>
        <v>18.894400000000001</v>
      </c>
      <c r="AA23" s="32">
        <f t="shared" si="24"/>
        <v>19.28</v>
      </c>
      <c r="AB23" s="32">
        <f t="shared" si="25"/>
        <v>19.665599999999998</v>
      </c>
      <c r="AC23" s="32">
        <f t="shared" si="26"/>
        <v>20.051200000000001</v>
      </c>
      <c r="AD23" s="32">
        <f t="shared" si="27"/>
        <v>20.436799999999998</v>
      </c>
      <c r="AE23" s="32">
        <f t="shared" si="28"/>
        <v>20.822400000000002</v>
      </c>
      <c r="AF23" s="32">
        <f t="shared" si="29"/>
        <v>21.207999999999998</v>
      </c>
      <c r="AG23" s="32">
        <f t="shared" si="30"/>
        <v>21.593600000000002</v>
      </c>
      <c r="AH23" s="32">
        <f t="shared" si="31"/>
        <v>21.979199999999999</v>
      </c>
      <c r="AI23" s="32">
        <f t="shared" si="32"/>
        <v>22.364799999999999</v>
      </c>
      <c r="AJ23" s="32">
        <f t="shared" si="33"/>
        <v>22.750399999999999</v>
      </c>
      <c r="AK23" s="32">
        <f t="shared" si="34"/>
        <v>23.135999999999999</v>
      </c>
      <c r="AL23" s="32">
        <f t="shared" si="35"/>
        <v>23.521599999999999</v>
      </c>
      <c r="AM23" s="32">
        <f t="shared" si="36"/>
        <v>23.9072</v>
      </c>
      <c r="AN23" s="32">
        <f t="shared" si="37"/>
        <v>24.2928</v>
      </c>
      <c r="AO23" s="32">
        <f t="shared" si="38"/>
        <v>24.6784</v>
      </c>
      <c r="AP23" s="32">
        <f t="shared" si="39"/>
        <v>25.064</v>
      </c>
      <c r="AQ23" s="32">
        <f t="shared" si="40"/>
        <v>25.449600000000004</v>
      </c>
      <c r="AR23" s="32">
        <f t="shared" si="41"/>
        <v>25.8352</v>
      </c>
      <c r="AS23" s="32">
        <f t="shared" si="42"/>
        <v>26.220800000000004</v>
      </c>
      <c r="AT23" s="32">
        <f t="shared" si="43"/>
        <v>26.606399999999997</v>
      </c>
      <c r="AU23" s="32">
        <f t="shared" si="44"/>
        <v>26.992000000000001</v>
      </c>
      <c r="AV23" s="32">
        <f t="shared" si="45"/>
        <v>27.377599999999997</v>
      </c>
      <c r="AW23" s="32">
        <f t="shared" si="46"/>
        <v>27.763200000000001</v>
      </c>
      <c r="AX23" s="32">
        <f t="shared" si="47"/>
        <v>28.148799999999998</v>
      </c>
      <c r="AY23" s="32">
        <f t="shared" si="48"/>
        <v>28.534400000000002</v>
      </c>
      <c r="AZ23" s="32">
        <f t="shared" si="49"/>
        <v>28.92</v>
      </c>
      <c r="BA23" s="32">
        <f t="shared" si="50"/>
        <v>29.305599999999998</v>
      </c>
      <c r="BB23" s="32">
        <f t="shared" si="51"/>
        <v>29.691200000000002</v>
      </c>
      <c r="BC23" s="32">
        <f t="shared" si="52"/>
        <v>30.076799999999999</v>
      </c>
      <c r="BD23" s="32">
        <f t="shared" si="53"/>
        <v>30.462400000000002</v>
      </c>
      <c r="BE23" s="32">
        <f t="shared" si="54"/>
        <v>30.847999999999999</v>
      </c>
      <c r="BF23" s="32">
        <f t="shared" si="55"/>
        <v>31.233600000000003</v>
      </c>
      <c r="BG23" s="32">
        <f t="shared" si="56"/>
        <v>31.619199999999996</v>
      </c>
      <c r="BH23" s="32">
        <f t="shared" si="57"/>
        <v>32.004799999999996</v>
      </c>
      <c r="BI23" s="32">
        <f t="shared" si="58"/>
        <v>32.3904</v>
      </c>
      <c r="BJ23" s="32">
        <f t="shared" si="59"/>
        <v>32.776000000000003</v>
      </c>
      <c r="BK23" s="32">
        <f t="shared" si="60"/>
        <v>33.1616</v>
      </c>
      <c r="BL23" s="32">
        <f t="shared" si="61"/>
        <v>33.547199999999997</v>
      </c>
      <c r="BM23" s="32">
        <f t="shared" si="62"/>
        <v>33.9328</v>
      </c>
      <c r="BN23" s="32">
        <f t="shared" si="63"/>
        <v>34.318400000000004</v>
      </c>
      <c r="BO23" s="32">
        <f t="shared" si="64"/>
        <v>35.475200000000001</v>
      </c>
      <c r="BP23" s="32">
        <f t="shared" si="65"/>
        <v>36.246400000000001</v>
      </c>
      <c r="BQ23" s="32">
        <f t="shared" si="66"/>
        <v>37.017600000000002</v>
      </c>
      <c r="BR23" s="32">
        <f t="shared" si="67"/>
        <v>37.403199999999998</v>
      </c>
      <c r="BS23" s="32">
        <f t="shared" si="68"/>
        <v>37.788800000000002</v>
      </c>
      <c r="BT23" s="32">
        <f t="shared" si="69"/>
        <v>38.174399999999999</v>
      </c>
      <c r="BU23" s="32">
        <f t="shared" si="70"/>
        <v>38.56</v>
      </c>
      <c r="BV23" s="32">
        <f t="shared" si="71"/>
        <v>39.331199999999995</v>
      </c>
      <c r="BW23" s="32">
        <f t="shared" si="72"/>
        <v>39.716800000000006</v>
      </c>
      <c r="BX23" s="32">
        <f t="shared" si="73"/>
        <v>40.102400000000003</v>
      </c>
      <c r="BY23" s="32">
        <f t="shared" si="74"/>
        <v>40.488</v>
      </c>
      <c r="BZ23" s="32">
        <f t="shared" si="75"/>
        <v>41.259200000000007</v>
      </c>
      <c r="CA23" s="32">
        <f t="shared" si="76"/>
        <v>42.415999999999997</v>
      </c>
      <c r="CB23" s="32">
        <f t="shared" si="77"/>
        <v>43.187200000000004</v>
      </c>
      <c r="CC23" s="32">
        <f t="shared" si="78"/>
        <v>43.572799999999994</v>
      </c>
      <c r="CD23" s="32">
        <f t="shared" si="79"/>
        <v>43.958399999999997</v>
      </c>
      <c r="CE23" s="32">
        <f t="shared" si="80"/>
        <v>44.344000000000001</v>
      </c>
      <c r="CF23" s="32">
        <f t="shared" si="81"/>
        <v>45.500799999999998</v>
      </c>
      <c r="CG23" s="32">
        <f t="shared" si="82"/>
        <v>45.886400000000002</v>
      </c>
      <c r="CH23" s="32">
        <f t="shared" si="83"/>
        <v>47.043199999999999</v>
      </c>
      <c r="CI23" s="32">
        <f t="shared" si="84"/>
        <v>47.428800000000003</v>
      </c>
      <c r="CJ23" s="32">
        <f t="shared" si="85"/>
        <v>47.814399999999999</v>
      </c>
      <c r="CK23" s="32">
        <f t="shared" si="86"/>
        <v>48.585599999999999</v>
      </c>
      <c r="CL23" s="32">
        <f t="shared" si="87"/>
        <v>50.128</v>
      </c>
      <c r="CM23" s="32">
        <f t="shared" si="88"/>
        <v>50.513599999999997</v>
      </c>
      <c r="CN23" s="32">
        <f t="shared" si="89"/>
        <v>52.827200000000005</v>
      </c>
      <c r="CO23" s="32">
        <f t="shared" si="90"/>
        <v>53.212799999999994</v>
      </c>
      <c r="CP23" s="32">
        <f t="shared" si="91"/>
        <v>55.911999999999999</v>
      </c>
      <c r="CQ23" s="32">
        <f t="shared" si="92"/>
        <v>58.2256</v>
      </c>
      <c r="CR23" s="32">
        <f t="shared" si="93"/>
        <v>58.611199999999997</v>
      </c>
      <c r="CS23" s="32">
        <f t="shared" si="94"/>
        <v>58.9968</v>
      </c>
      <c r="CT23" s="32">
        <f t="shared" si="95"/>
        <v>61.695999999999998</v>
      </c>
      <c r="CU23" s="32">
        <f t="shared" si="96"/>
        <v>62.467200000000005</v>
      </c>
      <c r="CV23" s="32">
        <f t="shared" si="97"/>
        <v>63.624000000000002</v>
      </c>
      <c r="CW23" s="32">
        <f t="shared" si="98"/>
        <v>68.251199999999997</v>
      </c>
      <c r="CX23" s="32">
        <f t="shared" si="99"/>
        <v>70.564800000000005</v>
      </c>
      <c r="CY23" s="32">
        <f t="shared" si="100"/>
        <v>70.950400000000002</v>
      </c>
      <c r="CZ23" s="32">
        <f t="shared" si="101"/>
        <v>72.878399999999999</v>
      </c>
      <c r="DA23" s="32">
        <f t="shared" si="102"/>
        <v>73.263999999999996</v>
      </c>
      <c r="DB23" s="32">
        <f t="shared" si="103"/>
        <v>74.035200000000003</v>
      </c>
      <c r="DC23" s="32">
        <f t="shared" si="104"/>
        <v>79.048000000000002</v>
      </c>
      <c r="DD23" s="32">
        <f t="shared" si="105"/>
        <v>82.132800000000003</v>
      </c>
      <c r="DE23" s="32">
        <f t="shared" si="106"/>
        <v>100.256</v>
      </c>
      <c r="DF23" s="32">
        <f t="shared" si="107"/>
        <v>211.30880000000002</v>
      </c>
    </row>
    <row r="24" spans="1:110" ht="12.6" customHeight="1">
      <c r="A24" s="19" t="s">
        <v>96</v>
      </c>
      <c r="B24" s="28">
        <v>60</v>
      </c>
      <c r="C24" s="28">
        <f t="shared" si="0"/>
        <v>240</v>
      </c>
      <c r="D24" s="32">
        <f t="shared" si="1"/>
        <v>0.24</v>
      </c>
      <c r="E24" s="32">
        <f t="shared" si="2"/>
        <v>0.24960000000000002</v>
      </c>
      <c r="F24" s="32">
        <f t="shared" si="3"/>
        <v>0.25920000000000004</v>
      </c>
      <c r="G24" s="32">
        <f t="shared" si="4"/>
        <v>0.26880000000000004</v>
      </c>
      <c r="H24" s="32">
        <f t="shared" si="5"/>
        <v>0.27839999999999998</v>
      </c>
      <c r="I24" s="32">
        <f t="shared" si="6"/>
        <v>0.28799999999999998</v>
      </c>
      <c r="J24" s="32">
        <f t="shared" si="7"/>
        <v>0.29760000000000003</v>
      </c>
      <c r="K24" s="32">
        <f t="shared" si="8"/>
        <v>0.30719999999999997</v>
      </c>
      <c r="L24" s="32">
        <f t="shared" si="9"/>
        <v>0.31680000000000003</v>
      </c>
      <c r="M24" s="32">
        <f t="shared" si="10"/>
        <v>0.32640000000000002</v>
      </c>
      <c r="N24" s="32">
        <f t="shared" si="11"/>
        <v>0.33600000000000002</v>
      </c>
      <c r="O24" s="32">
        <f t="shared" si="12"/>
        <v>0.34559999999999996</v>
      </c>
      <c r="P24" s="32">
        <f t="shared" si="13"/>
        <v>0.35520000000000002</v>
      </c>
      <c r="Q24" s="32">
        <f t="shared" si="14"/>
        <v>0.36480000000000001</v>
      </c>
      <c r="R24" s="32">
        <f t="shared" si="15"/>
        <v>0.37440000000000001</v>
      </c>
      <c r="S24" s="32">
        <f t="shared" si="16"/>
        <v>0.38400000000000001</v>
      </c>
      <c r="T24" s="32">
        <f t="shared" si="17"/>
        <v>0.39359999999999995</v>
      </c>
      <c r="U24" s="32">
        <f t="shared" si="18"/>
        <v>0.4032</v>
      </c>
      <c r="V24" s="32">
        <f t="shared" si="19"/>
        <v>0.4128</v>
      </c>
      <c r="W24" s="32">
        <f t="shared" si="20"/>
        <v>0.44160000000000005</v>
      </c>
      <c r="X24" s="32">
        <f t="shared" si="21"/>
        <v>0.45119999999999999</v>
      </c>
      <c r="Y24" s="32">
        <f t="shared" si="22"/>
        <v>0.46079999999999993</v>
      </c>
      <c r="Z24" s="32">
        <f t="shared" si="23"/>
        <v>0.47039999999999998</v>
      </c>
      <c r="AA24" s="32">
        <f t="shared" si="24"/>
        <v>0.48</v>
      </c>
      <c r="AB24" s="32">
        <f t="shared" si="25"/>
        <v>0.48960000000000004</v>
      </c>
      <c r="AC24" s="32">
        <f t="shared" si="26"/>
        <v>0.49920000000000003</v>
      </c>
      <c r="AD24" s="32">
        <f t="shared" si="27"/>
        <v>0.50880000000000003</v>
      </c>
      <c r="AE24" s="32">
        <f t="shared" si="28"/>
        <v>0.51840000000000008</v>
      </c>
      <c r="AF24" s="32">
        <f t="shared" si="29"/>
        <v>0.52800000000000002</v>
      </c>
      <c r="AG24" s="32">
        <f t="shared" si="30"/>
        <v>0.53760000000000008</v>
      </c>
      <c r="AH24" s="32">
        <f t="shared" si="31"/>
        <v>0.54719999999999991</v>
      </c>
      <c r="AI24" s="32">
        <f t="shared" si="32"/>
        <v>0.55679999999999996</v>
      </c>
      <c r="AJ24" s="32">
        <f t="shared" si="33"/>
        <v>0.56640000000000001</v>
      </c>
      <c r="AK24" s="32">
        <f t="shared" si="34"/>
        <v>0.57599999999999996</v>
      </c>
      <c r="AL24" s="32">
        <f t="shared" si="35"/>
        <v>0.58560000000000001</v>
      </c>
      <c r="AM24" s="32">
        <f t="shared" si="36"/>
        <v>0.59520000000000006</v>
      </c>
      <c r="AN24" s="32">
        <f t="shared" si="37"/>
        <v>0.6048</v>
      </c>
      <c r="AO24" s="32">
        <f t="shared" si="38"/>
        <v>0.61439999999999995</v>
      </c>
      <c r="AP24" s="32">
        <f t="shared" si="39"/>
        <v>0.624</v>
      </c>
      <c r="AQ24" s="32">
        <f t="shared" si="40"/>
        <v>0.63360000000000005</v>
      </c>
      <c r="AR24" s="32">
        <f t="shared" si="41"/>
        <v>0.64319999999999999</v>
      </c>
      <c r="AS24" s="32">
        <f t="shared" si="42"/>
        <v>0.65280000000000005</v>
      </c>
      <c r="AT24" s="32">
        <f t="shared" si="43"/>
        <v>0.66239999999999999</v>
      </c>
      <c r="AU24" s="32">
        <f t="shared" si="44"/>
        <v>0.67200000000000004</v>
      </c>
      <c r="AV24" s="32">
        <f t="shared" si="45"/>
        <v>0.68159999999999987</v>
      </c>
      <c r="AW24" s="32">
        <f t="shared" si="46"/>
        <v>0.69119999999999993</v>
      </c>
      <c r="AX24" s="32">
        <f t="shared" si="47"/>
        <v>0.70079999999999998</v>
      </c>
      <c r="AY24" s="32">
        <f t="shared" si="48"/>
        <v>0.71040000000000003</v>
      </c>
      <c r="AZ24" s="32">
        <f t="shared" si="49"/>
        <v>0.72</v>
      </c>
      <c r="BA24" s="32">
        <f t="shared" si="50"/>
        <v>0.72960000000000003</v>
      </c>
      <c r="BB24" s="32">
        <f t="shared" si="51"/>
        <v>0.73920000000000008</v>
      </c>
      <c r="BC24" s="32">
        <f t="shared" si="52"/>
        <v>0.74880000000000002</v>
      </c>
      <c r="BD24" s="32">
        <f t="shared" si="53"/>
        <v>0.75840000000000007</v>
      </c>
      <c r="BE24" s="32">
        <f t="shared" si="54"/>
        <v>0.76800000000000002</v>
      </c>
      <c r="BF24" s="32">
        <f t="shared" si="55"/>
        <v>0.77760000000000007</v>
      </c>
      <c r="BG24" s="32">
        <f t="shared" si="56"/>
        <v>0.7871999999999999</v>
      </c>
      <c r="BH24" s="32">
        <f t="shared" si="57"/>
        <v>0.79679999999999995</v>
      </c>
      <c r="BI24" s="32">
        <f t="shared" si="58"/>
        <v>0.80640000000000001</v>
      </c>
      <c r="BJ24" s="32">
        <f t="shared" si="59"/>
        <v>0.81599999999999995</v>
      </c>
      <c r="BK24" s="32">
        <f t="shared" si="60"/>
        <v>0.8256</v>
      </c>
      <c r="BL24" s="32">
        <f t="shared" si="61"/>
        <v>0.83520000000000005</v>
      </c>
      <c r="BM24" s="32">
        <f t="shared" si="62"/>
        <v>0.8448</v>
      </c>
      <c r="BN24" s="32">
        <f t="shared" si="63"/>
        <v>0.85439999999999994</v>
      </c>
      <c r="BO24" s="32">
        <f t="shared" si="64"/>
        <v>0.8832000000000001</v>
      </c>
      <c r="BP24" s="32">
        <f t="shared" si="65"/>
        <v>0.90239999999999998</v>
      </c>
      <c r="BQ24" s="32">
        <f t="shared" si="66"/>
        <v>0.92159999999999986</v>
      </c>
      <c r="BR24" s="32">
        <f t="shared" si="67"/>
        <v>0.93119999999999992</v>
      </c>
      <c r="BS24" s="32">
        <f t="shared" si="68"/>
        <v>0.94079999999999997</v>
      </c>
      <c r="BT24" s="32">
        <f t="shared" si="69"/>
        <v>0.95040000000000002</v>
      </c>
      <c r="BU24" s="32">
        <f t="shared" si="70"/>
        <v>0.96</v>
      </c>
      <c r="BV24" s="32">
        <f t="shared" si="71"/>
        <v>0.97920000000000007</v>
      </c>
      <c r="BW24" s="32">
        <f t="shared" si="72"/>
        <v>0.98880000000000012</v>
      </c>
      <c r="BX24" s="32">
        <f t="shared" si="73"/>
        <v>0.99840000000000007</v>
      </c>
      <c r="BY24" s="32">
        <f t="shared" si="74"/>
        <v>1.008</v>
      </c>
      <c r="BZ24" s="32">
        <f t="shared" si="75"/>
        <v>1.0272000000000001</v>
      </c>
      <c r="CA24" s="32">
        <f t="shared" si="76"/>
        <v>1.056</v>
      </c>
      <c r="CB24" s="32">
        <f t="shared" si="77"/>
        <v>1.0752000000000002</v>
      </c>
      <c r="CC24" s="32">
        <f t="shared" si="78"/>
        <v>1.0848</v>
      </c>
      <c r="CD24" s="32">
        <f t="shared" si="79"/>
        <v>1.0943999999999998</v>
      </c>
      <c r="CE24" s="32">
        <f t="shared" si="80"/>
        <v>1.1040000000000001</v>
      </c>
      <c r="CF24" s="32">
        <f t="shared" si="81"/>
        <v>1.1328</v>
      </c>
      <c r="CG24" s="32">
        <f t="shared" si="82"/>
        <v>1.1423999999999999</v>
      </c>
      <c r="CH24" s="32">
        <f t="shared" si="83"/>
        <v>1.1712</v>
      </c>
      <c r="CI24" s="32">
        <f t="shared" si="84"/>
        <v>1.1807999999999998</v>
      </c>
      <c r="CJ24" s="32">
        <f t="shared" si="85"/>
        <v>1.1904000000000001</v>
      </c>
      <c r="CK24" s="32">
        <f t="shared" si="86"/>
        <v>1.2096</v>
      </c>
      <c r="CL24" s="32">
        <f t="shared" si="87"/>
        <v>1.248</v>
      </c>
      <c r="CM24" s="32">
        <f t="shared" si="88"/>
        <v>1.2576000000000001</v>
      </c>
      <c r="CN24" s="32">
        <f t="shared" si="89"/>
        <v>1.3152000000000001</v>
      </c>
      <c r="CO24" s="32">
        <f t="shared" si="90"/>
        <v>1.3248</v>
      </c>
      <c r="CP24" s="32">
        <f t="shared" si="91"/>
        <v>1.3919999999999999</v>
      </c>
      <c r="CQ24" s="32">
        <f t="shared" si="92"/>
        <v>1.4496</v>
      </c>
      <c r="CR24" s="32">
        <f t="shared" si="93"/>
        <v>1.4592000000000001</v>
      </c>
      <c r="CS24" s="32">
        <f t="shared" si="94"/>
        <v>1.4687999999999999</v>
      </c>
      <c r="CT24" s="32">
        <f t="shared" si="95"/>
        <v>1.536</v>
      </c>
      <c r="CU24" s="32">
        <f t="shared" si="96"/>
        <v>1.5552000000000001</v>
      </c>
      <c r="CV24" s="32">
        <f t="shared" si="97"/>
        <v>1.5840000000000001</v>
      </c>
      <c r="CW24" s="32">
        <f t="shared" si="98"/>
        <v>1.6992</v>
      </c>
      <c r="CX24" s="32">
        <f t="shared" si="99"/>
        <v>1.7568000000000001</v>
      </c>
      <c r="CY24" s="32">
        <f t="shared" si="100"/>
        <v>1.7664000000000002</v>
      </c>
      <c r="CZ24" s="32">
        <f t="shared" si="101"/>
        <v>1.8143999999999998</v>
      </c>
      <c r="DA24" s="32">
        <f t="shared" si="102"/>
        <v>1.8240000000000001</v>
      </c>
      <c r="DB24" s="32">
        <f t="shared" si="103"/>
        <v>1.8431999999999997</v>
      </c>
      <c r="DC24" s="32">
        <f t="shared" si="104"/>
        <v>1.9679999999999997</v>
      </c>
      <c r="DD24" s="32">
        <f t="shared" si="105"/>
        <v>2.0448</v>
      </c>
      <c r="DE24" s="32">
        <f t="shared" si="106"/>
        <v>2.496</v>
      </c>
      <c r="DF24" s="32">
        <f t="shared" si="107"/>
        <v>5.2608000000000006</v>
      </c>
    </row>
    <row r="25" spans="1:110" ht="12.6" customHeight="1">
      <c r="A25" s="33" t="s">
        <v>61</v>
      </c>
      <c r="B25" s="34">
        <v>174</v>
      </c>
      <c r="C25" s="35">
        <f t="shared" si="0"/>
        <v>696</v>
      </c>
      <c r="D25" s="36">
        <f>(25/25)*C25</f>
        <v>696</v>
      </c>
      <c r="E25" s="36">
        <f>((26/25)*C25)</f>
        <v>723.84</v>
      </c>
      <c r="F25" s="36">
        <f>((27/25)*C25)</f>
        <v>751.68000000000006</v>
      </c>
      <c r="G25" s="36">
        <f>((28/25)*C25)</f>
        <v>779.5200000000001</v>
      </c>
      <c r="H25" s="36">
        <f>((29/25)*C25)</f>
        <v>807.3599999999999</v>
      </c>
      <c r="I25" s="36">
        <f>((30/25)*C25)</f>
        <v>835.19999999999993</v>
      </c>
      <c r="J25" s="36">
        <f>((31/25)*C25)</f>
        <v>863.04</v>
      </c>
      <c r="K25" s="36">
        <f>((32/25)*C25)</f>
        <v>890.88</v>
      </c>
      <c r="L25" s="36">
        <f>((33/25)*C25)</f>
        <v>918.72</v>
      </c>
      <c r="M25" s="36">
        <f>((34/25)*C25)</f>
        <v>946.56000000000006</v>
      </c>
      <c r="N25" s="36">
        <f>((35/25)*C25)</f>
        <v>974.4</v>
      </c>
      <c r="O25" s="36">
        <f>((36/25)*C25)</f>
        <v>1002.24</v>
      </c>
      <c r="P25" s="36">
        <f>((37/25)*C25)</f>
        <v>1030.08</v>
      </c>
      <c r="Q25" s="36">
        <f>((38/25)*C25)</f>
        <v>1057.92</v>
      </c>
      <c r="R25" s="36">
        <f>((39/25)*C25)</f>
        <v>1085.76</v>
      </c>
      <c r="S25" s="36">
        <f>((40/25)*C25)</f>
        <v>1113.6000000000001</v>
      </c>
      <c r="T25" s="36">
        <f>((41/25)*C25)</f>
        <v>1141.4399999999998</v>
      </c>
      <c r="U25" s="36">
        <f>((42/25)*C25)</f>
        <v>1169.28</v>
      </c>
      <c r="V25" s="36">
        <f>((43/25)*C25)</f>
        <v>1197.1199999999999</v>
      </c>
      <c r="W25" s="36">
        <f>((46/25)*C25)</f>
        <v>1280.6400000000001</v>
      </c>
      <c r="X25" s="36">
        <f>((47/25)*C25)</f>
        <v>1308.48</v>
      </c>
      <c r="Y25" s="36">
        <f>((48/25)*C25)</f>
        <v>1336.32</v>
      </c>
      <c r="Z25" s="36">
        <f>((49/25)*C25)</f>
        <v>1364.16</v>
      </c>
      <c r="AA25" s="36">
        <f>((50/25)*C25)</f>
        <v>1392</v>
      </c>
      <c r="AB25" s="36">
        <f>((51/25)*C25)</f>
        <v>1419.84</v>
      </c>
      <c r="AC25" s="36">
        <f>((52/25)*C25)</f>
        <v>1447.68</v>
      </c>
      <c r="AD25" s="36">
        <f>((53/25)*C25)</f>
        <v>1475.52</v>
      </c>
      <c r="AE25" s="36">
        <f>((54/25)*C25)</f>
        <v>1503.3600000000001</v>
      </c>
      <c r="AF25" s="36">
        <f>((55/25)*C25)</f>
        <v>1531.2</v>
      </c>
      <c r="AG25" s="36">
        <f>((56/25)*C25)</f>
        <v>1559.0400000000002</v>
      </c>
      <c r="AH25" s="36">
        <f>((57/25)*C25)</f>
        <v>1586.8799999999999</v>
      </c>
      <c r="AI25" s="36">
        <f>((58/25)*C25)</f>
        <v>1614.7199999999998</v>
      </c>
      <c r="AJ25" s="36">
        <f>((59/25)*C25)</f>
        <v>1642.56</v>
      </c>
      <c r="AK25" s="36">
        <f>((60/25)*C25)</f>
        <v>1670.3999999999999</v>
      </c>
      <c r="AL25" s="36">
        <f>((61/25)*C25)</f>
        <v>1698.24</v>
      </c>
      <c r="AM25" s="36">
        <f>((62/25)*C25)</f>
        <v>1726.08</v>
      </c>
      <c r="AN25" s="36">
        <f>((63/25)*C25)</f>
        <v>1753.92</v>
      </c>
      <c r="AO25" s="36">
        <f>((64/25)*C25)</f>
        <v>1781.76</v>
      </c>
      <c r="AP25" s="36">
        <f>((65/25)*C25)</f>
        <v>1809.6000000000001</v>
      </c>
      <c r="AQ25" s="36">
        <f>((66/25)*C25)</f>
        <v>1837.44</v>
      </c>
      <c r="AR25" s="36">
        <f>((67/25)*C25)</f>
        <v>1865.2800000000002</v>
      </c>
      <c r="AS25" s="36">
        <f>((68/25)*C25)</f>
        <v>1893.1200000000001</v>
      </c>
      <c r="AT25" s="36">
        <f>((69/25)*C25)</f>
        <v>1920.9599999999998</v>
      </c>
      <c r="AU25" s="36">
        <f>((70/25)*C25)</f>
        <v>1948.8</v>
      </c>
      <c r="AV25" s="36">
        <f>((71/25)*C25)</f>
        <v>1976.6399999999999</v>
      </c>
      <c r="AW25" s="36">
        <f>((72/25)*C25)</f>
        <v>2004.48</v>
      </c>
      <c r="AX25" s="36">
        <f>((73/25)*C25)</f>
        <v>2032.32</v>
      </c>
      <c r="AY25" s="36">
        <f>((74/25)*C25)</f>
        <v>2060.16</v>
      </c>
      <c r="AZ25" s="36">
        <f>((75/25)*C25)</f>
        <v>2088</v>
      </c>
      <c r="BA25" s="36">
        <f>((76/25)*C25)</f>
        <v>2115.84</v>
      </c>
      <c r="BB25" s="36">
        <f>((77/25)*C25)</f>
        <v>2143.6799999999998</v>
      </c>
      <c r="BC25" s="36">
        <f>((78/25)*C25)</f>
        <v>2171.52</v>
      </c>
      <c r="BD25" s="36">
        <f>((79/25)*C25)</f>
        <v>2199.36</v>
      </c>
      <c r="BE25" s="36">
        <f>((80/25)*C25)</f>
        <v>2227.2000000000003</v>
      </c>
      <c r="BF25" s="36">
        <f>((81/25)*C25)</f>
        <v>2255.04</v>
      </c>
      <c r="BG25" s="36">
        <f>((82/25)*C25)</f>
        <v>2282.8799999999997</v>
      </c>
      <c r="BH25" s="36">
        <f>((83/25)*C25)</f>
        <v>2310.7199999999998</v>
      </c>
      <c r="BI25" s="36">
        <f>((84/25)*C25)</f>
        <v>2338.56</v>
      </c>
      <c r="BJ25" s="36">
        <f>((85/25)*C25)</f>
        <v>2366.4</v>
      </c>
      <c r="BK25" s="36">
        <f>((86/25)*C25)</f>
        <v>2394.2399999999998</v>
      </c>
      <c r="BL25" s="36">
        <f>((87/25)*C25)</f>
        <v>2422.08</v>
      </c>
      <c r="BM25" s="36">
        <f>((88/25)*C25)</f>
        <v>2449.92</v>
      </c>
      <c r="BN25" s="36">
        <f>((89/25)*C25)</f>
        <v>2477.7600000000002</v>
      </c>
      <c r="BO25" s="36">
        <f>((92/25)*C25)</f>
        <v>2561.2800000000002</v>
      </c>
      <c r="BP25" s="36">
        <f>((94/25)*C25)</f>
        <v>2616.96</v>
      </c>
      <c r="BQ25" s="36">
        <f>((96/25)*C25)</f>
        <v>2672.64</v>
      </c>
      <c r="BR25" s="36">
        <f>((97/25)*C25)</f>
        <v>2700.48</v>
      </c>
      <c r="BS25" s="36">
        <f>((98/25)*C25)</f>
        <v>2728.32</v>
      </c>
      <c r="BT25" s="36">
        <f>((99/25)*C25)</f>
        <v>2756.16</v>
      </c>
      <c r="BU25" s="36">
        <f>((100/25)*C25)</f>
        <v>2784</v>
      </c>
      <c r="BV25" s="36">
        <f>((102/25)*C25)</f>
        <v>2839.68</v>
      </c>
      <c r="BW25" s="36">
        <f>((103/25)*C25)</f>
        <v>2867.52</v>
      </c>
      <c r="BX25" s="36">
        <f>((104/25)*C25)</f>
        <v>2895.36</v>
      </c>
      <c r="BY25" s="36">
        <f>((105/25)*C25)</f>
        <v>2923.2000000000003</v>
      </c>
      <c r="BZ25" s="36">
        <f>((107/25)*C25)</f>
        <v>2978.88</v>
      </c>
      <c r="CA25" s="36">
        <f>((110/25)*C25)</f>
        <v>3062.4</v>
      </c>
      <c r="CB25" s="36">
        <f>((112/25)*C25)</f>
        <v>3118.0800000000004</v>
      </c>
      <c r="CC25" s="36">
        <f>((113/25)*C25)</f>
        <v>3145.9199999999996</v>
      </c>
      <c r="CD25" s="36">
        <f>((114/25)*C25)</f>
        <v>3173.7599999999998</v>
      </c>
      <c r="CE25" s="36">
        <f>((115/25)*C25)</f>
        <v>3201.6</v>
      </c>
      <c r="CF25" s="36">
        <f>((118/25)*C25)</f>
        <v>3285.12</v>
      </c>
      <c r="CG25" s="36">
        <f>((119/25)*C25)</f>
        <v>3312.96</v>
      </c>
      <c r="CH25" s="36">
        <f>((122/25)*C25)</f>
        <v>3396.48</v>
      </c>
      <c r="CI25" s="36">
        <f>((123/25)*C25)</f>
        <v>3424.32</v>
      </c>
      <c r="CJ25" s="36">
        <f>((124/25)*C25)</f>
        <v>3452.16</v>
      </c>
      <c r="CK25" s="36">
        <f>((126/25)*C25)</f>
        <v>3507.84</v>
      </c>
      <c r="CL25" s="36">
        <f>((130/25)*C25)</f>
        <v>3619.2000000000003</v>
      </c>
      <c r="CM25" s="36">
        <f>((131/25)*C25)</f>
        <v>3647.04</v>
      </c>
      <c r="CN25" s="36">
        <f>((137/25)*C25)</f>
        <v>3814.0800000000004</v>
      </c>
      <c r="CO25" s="36">
        <f>((138/25)*C25)</f>
        <v>3841.9199999999996</v>
      </c>
      <c r="CP25" s="36">
        <f>((145/25)*C25)</f>
        <v>4036.7999999999997</v>
      </c>
      <c r="CQ25" s="36">
        <f>((151/25)*C25)</f>
        <v>4203.84</v>
      </c>
      <c r="CR25" s="36">
        <f>((152/25)*C25)</f>
        <v>4231.68</v>
      </c>
      <c r="CS25" s="36">
        <f>((153/25)*C25)</f>
        <v>4259.5200000000004</v>
      </c>
      <c r="CT25" s="36">
        <f>((160/25)*C25)</f>
        <v>4454.4000000000005</v>
      </c>
      <c r="CU25" s="36">
        <f>((162/25)*C25)</f>
        <v>4510.08</v>
      </c>
      <c r="CV25" s="36">
        <f>((165/25)*C25)</f>
        <v>4593.5999999999995</v>
      </c>
      <c r="CW25" s="36">
        <f>((177/25)*C25)</f>
        <v>4927.68</v>
      </c>
      <c r="CX25" s="36">
        <f>((183/25)*C25)</f>
        <v>5094.72</v>
      </c>
      <c r="CY25" s="36">
        <f>((184/25)*C25)</f>
        <v>5122.5600000000004</v>
      </c>
      <c r="CZ25" s="36">
        <f>((189/25)*C25)</f>
        <v>5261.7599999999993</v>
      </c>
      <c r="DA25" s="36">
        <f>((190/25)*C25)</f>
        <v>5289.5999999999995</v>
      </c>
      <c r="DB25" s="36">
        <f>((192/25)*C25)</f>
        <v>5345.28</v>
      </c>
      <c r="DC25" s="36">
        <f>((205/25)*C25)</f>
        <v>5707.2</v>
      </c>
      <c r="DD25" s="36">
        <f>((213/25)*C25)</f>
        <v>5929.92</v>
      </c>
      <c r="DE25" s="36">
        <f>((260/25)*C25)</f>
        <v>7238.4000000000005</v>
      </c>
      <c r="DF25" s="36">
        <f>((548/25)*C25)</f>
        <v>15256.320000000002</v>
      </c>
    </row>
    <row r="26" spans="1:110" ht="12.6" customHeight="1">
      <c r="A26" s="17" t="s">
        <v>57</v>
      </c>
      <c r="B26" s="28">
        <v>2125</v>
      </c>
      <c r="C26" s="28">
        <f t="shared" si="0"/>
        <v>8500</v>
      </c>
      <c r="D26" s="32">
        <f t="shared" si="1"/>
        <v>8.5</v>
      </c>
      <c r="E26" s="32">
        <f t="shared" si="2"/>
        <v>8.84</v>
      </c>
      <c r="F26" s="32">
        <f t="shared" si="3"/>
        <v>9.18</v>
      </c>
      <c r="G26" s="32">
        <f t="shared" si="4"/>
        <v>9.52</v>
      </c>
      <c r="H26" s="32">
        <f t="shared" si="5"/>
        <v>9.86</v>
      </c>
      <c r="I26" s="32">
        <f t="shared" si="6"/>
        <v>10.199999999999999</v>
      </c>
      <c r="J26" s="32">
        <f t="shared" si="7"/>
        <v>10.54</v>
      </c>
      <c r="K26" s="32">
        <f t="shared" si="8"/>
        <v>10.88</v>
      </c>
      <c r="L26" s="32">
        <f t="shared" si="9"/>
        <v>11.22</v>
      </c>
      <c r="M26" s="32">
        <f t="shared" si="10"/>
        <v>11.56</v>
      </c>
      <c r="N26" s="32">
        <f t="shared" si="11"/>
        <v>11.9</v>
      </c>
      <c r="O26" s="32">
        <f t="shared" si="12"/>
        <v>12.24</v>
      </c>
      <c r="P26" s="32">
        <f t="shared" si="13"/>
        <v>12.58</v>
      </c>
      <c r="Q26" s="32">
        <f t="shared" si="14"/>
        <v>12.92</v>
      </c>
      <c r="R26" s="32">
        <f t="shared" si="15"/>
        <v>13.26</v>
      </c>
      <c r="S26" s="32">
        <f t="shared" si="16"/>
        <v>13.6</v>
      </c>
      <c r="T26" s="32">
        <f t="shared" si="17"/>
        <v>13.94</v>
      </c>
      <c r="U26" s="32">
        <f t="shared" si="18"/>
        <v>14.28</v>
      </c>
      <c r="V26" s="32">
        <f t="shared" si="19"/>
        <v>14.62</v>
      </c>
      <c r="W26" s="32">
        <f t="shared" si="20"/>
        <v>15.64</v>
      </c>
      <c r="X26" s="32">
        <f t="shared" si="21"/>
        <v>15.98</v>
      </c>
      <c r="Y26" s="32">
        <f t="shared" si="22"/>
        <v>16.32</v>
      </c>
      <c r="Z26" s="32">
        <f t="shared" si="23"/>
        <v>16.66</v>
      </c>
      <c r="AA26" s="32">
        <f t="shared" si="24"/>
        <v>17</v>
      </c>
      <c r="AB26" s="32">
        <f t="shared" si="25"/>
        <v>17.34</v>
      </c>
      <c r="AC26" s="32">
        <f t="shared" si="26"/>
        <v>17.68</v>
      </c>
      <c r="AD26" s="32">
        <f t="shared" si="27"/>
        <v>18.02</v>
      </c>
      <c r="AE26" s="32">
        <f t="shared" si="28"/>
        <v>18.36</v>
      </c>
      <c r="AF26" s="32">
        <f t="shared" si="29"/>
        <v>18.7</v>
      </c>
      <c r="AG26" s="32">
        <f t="shared" si="30"/>
        <v>19.04</v>
      </c>
      <c r="AH26" s="32">
        <f t="shared" si="31"/>
        <v>19.38</v>
      </c>
      <c r="AI26" s="32">
        <f t="shared" si="32"/>
        <v>19.72</v>
      </c>
      <c r="AJ26" s="32">
        <f t="shared" si="33"/>
        <v>20.059999999999999</v>
      </c>
      <c r="AK26" s="32">
        <f t="shared" si="34"/>
        <v>20.399999999999999</v>
      </c>
      <c r="AL26" s="32">
        <f t="shared" si="35"/>
        <v>20.74</v>
      </c>
      <c r="AM26" s="32">
        <f t="shared" si="36"/>
        <v>21.08</v>
      </c>
      <c r="AN26" s="32">
        <f t="shared" si="37"/>
        <v>21.42</v>
      </c>
      <c r="AO26" s="32">
        <f t="shared" si="38"/>
        <v>21.76</v>
      </c>
      <c r="AP26" s="32">
        <f t="shared" si="39"/>
        <v>22.1</v>
      </c>
      <c r="AQ26" s="32">
        <f t="shared" si="40"/>
        <v>22.44</v>
      </c>
      <c r="AR26" s="32">
        <f t="shared" si="41"/>
        <v>22.78</v>
      </c>
      <c r="AS26" s="32">
        <f t="shared" si="42"/>
        <v>23.12</v>
      </c>
      <c r="AT26" s="32">
        <f t="shared" si="43"/>
        <v>23.46</v>
      </c>
      <c r="AU26" s="32">
        <f t="shared" si="44"/>
        <v>23.8</v>
      </c>
      <c r="AV26" s="32">
        <f t="shared" si="45"/>
        <v>24.14</v>
      </c>
      <c r="AW26" s="32">
        <f t="shared" si="46"/>
        <v>24.48</v>
      </c>
      <c r="AX26" s="32">
        <f t="shared" si="47"/>
        <v>24.82</v>
      </c>
      <c r="AY26" s="32">
        <f t="shared" si="48"/>
        <v>25.16</v>
      </c>
      <c r="AZ26" s="32">
        <f t="shared" si="49"/>
        <v>25.5</v>
      </c>
      <c r="BA26" s="32">
        <f t="shared" si="50"/>
        <v>25.84</v>
      </c>
      <c r="BB26" s="32">
        <f t="shared" si="51"/>
        <v>26.18</v>
      </c>
      <c r="BC26" s="32">
        <f t="shared" si="52"/>
        <v>26.52</v>
      </c>
      <c r="BD26" s="32">
        <f t="shared" si="53"/>
        <v>26.86</v>
      </c>
      <c r="BE26" s="32">
        <f t="shared" si="54"/>
        <v>27.2</v>
      </c>
      <c r="BF26" s="32">
        <f t="shared" si="55"/>
        <v>27.54</v>
      </c>
      <c r="BG26" s="32">
        <f t="shared" si="56"/>
        <v>27.88</v>
      </c>
      <c r="BH26" s="32">
        <f t="shared" si="57"/>
        <v>28.22</v>
      </c>
      <c r="BI26" s="32">
        <f t="shared" si="58"/>
        <v>28.56</v>
      </c>
      <c r="BJ26" s="32">
        <f t="shared" si="59"/>
        <v>28.9</v>
      </c>
      <c r="BK26" s="32">
        <f t="shared" si="60"/>
        <v>29.24</v>
      </c>
      <c r="BL26" s="32">
        <f t="shared" si="61"/>
        <v>29.58</v>
      </c>
      <c r="BM26" s="32">
        <f t="shared" si="62"/>
        <v>29.92</v>
      </c>
      <c r="BN26" s="32">
        <f t="shared" si="63"/>
        <v>30.26</v>
      </c>
      <c r="BO26" s="32">
        <f t="shared" si="64"/>
        <v>31.28</v>
      </c>
      <c r="BP26" s="32">
        <f t="shared" si="65"/>
        <v>31.96</v>
      </c>
      <c r="BQ26" s="32">
        <f t="shared" si="66"/>
        <v>32.64</v>
      </c>
      <c r="BR26" s="32">
        <f t="shared" si="67"/>
        <v>32.979999999999997</v>
      </c>
      <c r="BS26" s="32">
        <f t="shared" si="68"/>
        <v>33.32</v>
      </c>
      <c r="BT26" s="32">
        <f t="shared" si="69"/>
        <v>33.659999999999997</v>
      </c>
      <c r="BU26" s="32">
        <f t="shared" si="70"/>
        <v>34</v>
      </c>
      <c r="BV26" s="32">
        <f t="shared" si="71"/>
        <v>34.68</v>
      </c>
      <c r="BW26" s="32">
        <f t="shared" si="72"/>
        <v>35.020000000000003</v>
      </c>
      <c r="BX26" s="32">
        <f t="shared" si="73"/>
        <v>35.36</v>
      </c>
      <c r="BY26" s="32">
        <f t="shared" si="74"/>
        <v>35.700000000000003</v>
      </c>
      <c r="BZ26" s="32">
        <f t="shared" si="75"/>
        <v>36.380000000000003</v>
      </c>
      <c r="CA26" s="32">
        <f t="shared" si="76"/>
        <v>37.4</v>
      </c>
      <c r="CB26" s="32">
        <f t="shared" si="77"/>
        <v>38.08</v>
      </c>
      <c r="CC26" s="32">
        <f t="shared" si="78"/>
        <v>38.42</v>
      </c>
      <c r="CD26" s="32">
        <f t="shared" si="79"/>
        <v>38.76</v>
      </c>
      <c r="CE26" s="32">
        <f t="shared" si="80"/>
        <v>39.1</v>
      </c>
      <c r="CF26" s="32">
        <f t="shared" si="81"/>
        <v>40.119999999999997</v>
      </c>
      <c r="CG26" s="32">
        <f t="shared" si="82"/>
        <v>40.46</v>
      </c>
      <c r="CH26" s="32">
        <f t="shared" si="83"/>
        <v>41.48</v>
      </c>
      <c r="CI26" s="32">
        <f t="shared" si="84"/>
        <v>41.82</v>
      </c>
      <c r="CJ26" s="32">
        <f t="shared" si="85"/>
        <v>42.16</v>
      </c>
      <c r="CK26" s="32">
        <f t="shared" si="86"/>
        <v>42.84</v>
      </c>
      <c r="CL26" s="32">
        <f t="shared" si="87"/>
        <v>44.2</v>
      </c>
      <c r="CM26" s="32">
        <f t="shared" si="88"/>
        <v>44.54</v>
      </c>
      <c r="CN26" s="32">
        <f t="shared" si="89"/>
        <v>46.58</v>
      </c>
      <c r="CO26" s="32">
        <f t="shared" si="90"/>
        <v>46.92</v>
      </c>
      <c r="CP26" s="32">
        <f t="shared" si="91"/>
        <v>49.3</v>
      </c>
      <c r="CQ26" s="32">
        <f t="shared" si="92"/>
        <v>51.34</v>
      </c>
      <c r="CR26" s="32">
        <f t="shared" si="93"/>
        <v>51.68</v>
      </c>
      <c r="CS26" s="32">
        <f t="shared" si="94"/>
        <v>52.02</v>
      </c>
      <c r="CT26" s="32">
        <f t="shared" si="95"/>
        <v>54.4</v>
      </c>
      <c r="CU26" s="32">
        <f t="shared" si="96"/>
        <v>55.08</v>
      </c>
      <c r="CV26" s="32">
        <f t="shared" si="97"/>
        <v>56.1</v>
      </c>
      <c r="CW26" s="32">
        <f t="shared" si="98"/>
        <v>60.18</v>
      </c>
      <c r="CX26" s="32">
        <f t="shared" si="99"/>
        <v>62.22</v>
      </c>
      <c r="CY26" s="32">
        <f t="shared" si="100"/>
        <v>62.56</v>
      </c>
      <c r="CZ26" s="32">
        <f t="shared" si="101"/>
        <v>64.260000000000005</v>
      </c>
      <c r="DA26" s="32">
        <f t="shared" si="102"/>
        <v>64.599999999999994</v>
      </c>
      <c r="DB26" s="32">
        <f t="shared" si="103"/>
        <v>65.28</v>
      </c>
      <c r="DC26" s="32">
        <f t="shared" si="104"/>
        <v>69.7</v>
      </c>
      <c r="DD26" s="32">
        <f t="shared" si="105"/>
        <v>72.42</v>
      </c>
      <c r="DE26" s="32">
        <f t="shared" si="106"/>
        <v>88.4</v>
      </c>
      <c r="DF26" s="32">
        <f t="shared" si="107"/>
        <v>186.32</v>
      </c>
    </row>
    <row r="27" spans="1:110" ht="12.6" customHeight="1">
      <c r="A27" s="19" t="s">
        <v>109</v>
      </c>
      <c r="B27" s="26">
        <v>300</v>
      </c>
      <c r="C27" s="28">
        <f t="shared" si="0"/>
        <v>1200</v>
      </c>
      <c r="D27" s="32">
        <f t="shared" si="1"/>
        <v>1.2</v>
      </c>
      <c r="E27" s="32">
        <f t="shared" si="2"/>
        <v>1.248</v>
      </c>
      <c r="F27" s="32">
        <f t="shared" si="3"/>
        <v>1.296</v>
      </c>
      <c r="G27" s="32">
        <f t="shared" si="4"/>
        <v>1.3440000000000003</v>
      </c>
      <c r="H27" s="32">
        <f t="shared" si="5"/>
        <v>1.3919999999999999</v>
      </c>
      <c r="I27" s="32">
        <f t="shared" si="6"/>
        <v>1.44</v>
      </c>
      <c r="J27" s="32">
        <f t="shared" si="7"/>
        <v>1.488</v>
      </c>
      <c r="K27" s="32">
        <f t="shared" si="8"/>
        <v>1.536</v>
      </c>
      <c r="L27" s="32">
        <f t="shared" si="9"/>
        <v>1.5840000000000001</v>
      </c>
      <c r="M27" s="32">
        <f t="shared" si="10"/>
        <v>1.6320000000000001</v>
      </c>
      <c r="N27" s="32">
        <f t="shared" si="11"/>
        <v>1.68</v>
      </c>
      <c r="O27" s="32">
        <f t="shared" si="12"/>
        <v>1.728</v>
      </c>
      <c r="P27" s="32">
        <f t="shared" si="13"/>
        <v>1.776</v>
      </c>
      <c r="Q27" s="32">
        <f t="shared" si="14"/>
        <v>1.8240000000000001</v>
      </c>
      <c r="R27" s="32">
        <f t="shared" si="15"/>
        <v>1.8720000000000001</v>
      </c>
      <c r="S27" s="32">
        <f t="shared" si="16"/>
        <v>1.92</v>
      </c>
      <c r="T27" s="32">
        <f t="shared" si="17"/>
        <v>1.9679999999999997</v>
      </c>
      <c r="U27" s="32">
        <f t="shared" si="18"/>
        <v>2.016</v>
      </c>
      <c r="V27" s="32">
        <f t="shared" si="19"/>
        <v>2.0640000000000001</v>
      </c>
      <c r="W27" s="32">
        <f t="shared" si="20"/>
        <v>2.2080000000000002</v>
      </c>
      <c r="X27" s="32">
        <f t="shared" si="21"/>
        <v>2.2559999999999998</v>
      </c>
      <c r="Y27" s="32">
        <f t="shared" si="22"/>
        <v>2.3039999999999998</v>
      </c>
      <c r="Z27" s="32">
        <f t="shared" si="23"/>
        <v>2.3519999999999999</v>
      </c>
      <c r="AA27" s="32">
        <f t="shared" si="24"/>
        <v>2.4</v>
      </c>
      <c r="AB27" s="32">
        <f t="shared" si="25"/>
        <v>2.448</v>
      </c>
      <c r="AC27" s="32">
        <f t="shared" si="26"/>
        <v>2.496</v>
      </c>
      <c r="AD27" s="32">
        <f t="shared" si="27"/>
        <v>2.544</v>
      </c>
      <c r="AE27" s="32">
        <f t="shared" si="28"/>
        <v>2.5920000000000001</v>
      </c>
      <c r="AF27" s="32">
        <f t="shared" si="29"/>
        <v>2.64</v>
      </c>
      <c r="AG27" s="32">
        <f t="shared" si="30"/>
        <v>2.6880000000000006</v>
      </c>
      <c r="AH27" s="32">
        <f t="shared" si="31"/>
        <v>2.7359999999999998</v>
      </c>
      <c r="AI27" s="32">
        <f t="shared" si="32"/>
        <v>2.7839999999999998</v>
      </c>
      <c r="AJ27" s="32">
        <f t="shared" si="33"/>
        <v>2.8319999999999999</v>
      </c>
      <c r="AK27" s="32">
        <f t="shared" si="34"/>
        <v>2.88</v>
      </c>
      <c r="AL27" s="32">
        <f t="shared" si="35"/>
        <v>2.9279999999999999</v>
      </c>
      <c r="AM27" s="32">
        <f t="shared" si="36"/>
        <v>2.976</v>
      </c>
      <c r="AN27" s="32">
        <f t="shared" si="37"/>
        <v>3.024</v>
      </c>
      <c r="AO27" s="32">
        <f t="shared" si="38"/>
        <v>3.0720000000000001</v>
      </c>
      <c r="AP27" s="32">
        <f t="shared" si="39"/>
        <v>3.12</v>
      </c>
      <c r="AQ27" s="32">
        <f t="shared" si="40"/>
        <v>3.1680000000000001</v>
      </c>
      <c r="AR27" s="32">
        <f t="shared" si="41"/>
        <v>3.2160000000000002</v>
      </c>
      <c r="AS27" s="32">
        <f t="shared" si="42"/>
        <v>3.2640000000000002</v>
      </c>
      <c r="AT27" s="32">
        <f t="shared" si="43"/>
        <v>3.3119999999999994</v>
      </c>
      <c r="AU27" s="32">
        <f t="shared" si="44"/>
        <v>3.36</v>
      </c>
      <c r="AV27" s="32">
        <f t="shared" si="45"/>
        <v>3.4079999999999999</v>
      </c>
      <c r="AW27" s="32">
        <f t="shared" si="46"/>
        <v>3.456</v>
      </c>
      <c r="AX27" s="32">
        <f t="shared" si="47"/>
        <v>3.504</v>
      </c>
      <c r="AY27" s="32">
        <f t="shared" si="48"/>
        <v>3.552</v>
      </c>
      <c r="AZ27" s="32">
        <f t="shared" si="49"/>
        <v>3.6</v>
      </c>
      <c r="BA27" s="32">
        <f t="shared" si="50"/>
        <v>3.6480000000000001</v>
      </c>
      <c r="BB27" s="32">
        <f t="shared" si="51"/>
        <v>3.6960000000000002</v>
      </c>
      <c r="BC27" s="32">
        <f t="shared" si="52"/>
        <v>3.7440000000000002</v>
      </c>
      <c r="BD27" s="32">
        <f t="shared" si="53"/>
        <v>3.7919999999999998</v>
      </c>
      <c r="BE27" s="32">
        <f t="shared" si="54"/>
        <v>3.84</v>
      </c>
      <c r="BF27" s="32">
        <f t="shared" si="55"/>
        <v>3.8880000000000003</v>
      </c>
      <c r="BG27" s="32">
        <f t="shared" si="56"/>
        <v>3.9359999999999995</v>
      </c>
      <c r="BH27" s="32">
        <f t="shared" si="57"/>
        <v>3.984</v>
      </c>
      <c r="BI27" s="32">
        <f t="shared" si="58"/>
        <v>4.032</v>
      </c>
      <c r="BJ27" s="32">
        <f t="shared" si="59"/>
        <v>4.08</v>
      </c>
      <c r="BK27" s="32">
        <f t="shared" si="60"/>
        <v>4.1280000000000001</v>
      </c>
      <c r="BL27" s="32">
        <f t="shared" si="61"/>
        <v>4.1760000000000002</v>
      </c>
      <c r="BM27" s="32">
        <f t="shared" si="62"/>
        <v>4.2240000000000002</v>
      </c>
      <c r="BN27" s="32">
        <f t="shared" si="63"/>
        <v>4.2720000000000002</v>
      </c>
      <c r="BO27" s="32">
        <f t="shared" si="64"/>
        <v>4.4160000000000004</v>
      </c>
      <c r="BP27" s="32">
        <f t="shared" si="65"/>
        <v>4.5119999999999996</v>
      </c>
      <c r="BQ27" s="32">
        <f t="shared" si="66"/>
        <v>4.6079999999999997</v>
      </c>
      <c r="BR27" s="32">
        <f t="shared" si="67"/>
        <v>4.6559999999999997</v>
      </c>
      <c r="BS27" s="32">
        <f t="shared" si="68"/>
        <v>4.7039999999999997</v>
      </c>
      <c r="BT27" s="32">
        <f t="shared" si="69"/>
        <v>4.7519999999999998</v>
      </c>
      <c r="BU27" s="32">
        <f t="shared" si="70"/>
        <v>4.8</v>
      </c>
      <c r="BV27" s="32">
        <f t="shared" si="71"/>
        <v>4.8959999999999999</v>
      </c>
      <c r="BW27" s="32">
        <f t="shared" si="72"/>
        <v>4.944</v>
      </c>
      <c r="BX27" s="32">
        <f t="shared" si="73"/>
        <v>4.992</v>
      </c>
      <c r="BY27" s="32">
        <f t="shared" si="74"/>
        <v>5.04</v>
      </c>
      <c r="BZ27" s="32">
        <f t="shared" si="75"/>
        <v>5.1360000000000001</v>
      </c>
      <c r="CA27" s="32">
        <f t="shared" si="76"/>
        <v>5.28</v>
      </c>
      <c r="CB27" s="32">
        <f t="shared" si="77"/>
        <v>5.3760000000000012</v>
      </c>
      <c r="CC27" s="32">
        <f t="shared" si="78"/>
        <v>5.4239999999999995</v>
      </c>
      <c r="CD27" s="32">
        <f t="shared" si="79"/>
        <v>5.4719999999999995</v>
      </c>
      <c r="CE27" s="32">
        <f t="shared" si="80"/>
        <v>5.52</v>
      </c>
      <c r="CF27" s="32">
        <f t="shared" si="81"/>
        <v>5.6639999999999997</v>
      </c>
      <c r="CG27" s="32">
        <f t="shared" si="82"/>
        <v>5.7119999999999997</v>
      </c>
      <c r="CH27" s="32">
        <f t="shared" si="83"/>
        <v>5.8559999999999999</v>
      </c>
      <c r="CI27" s="32">
        <f t="shared" si="84"/>
        <v>5.9039999999999999</v>
      </c>
      <c r="CJ27" s="32">
        <f t="shared" si="85"/>
        <v>5.952</v>
      </c>
      <c r="CK27" s="32">
        <f t="shared" si="86"/>
        <v>6.048</v>
      </c>
      <c r="CL27" s="32">
        <f t="shared" si="87"/>
        <v>6.24</v>
      </c>
      <c r="CM27" s="32">
        <f t="shared" si="88"/>
        <v>6.2880000000000003</v>
      </c>
      <c r="CN27" s="32">
        <f t="shared" si="89"/>
        <v>6.5760000000000005</v>
      </c>
      <c r="CO27" s="32">
        <f t="shared" si="90"/>
        <v>6.6239999999999988</v>
      </c>
      <c r="CP27" s="32">
        <f t="shared" si="91"/>
        <v>6.96</v>
      </c>
      <c r="CQ27" s="32">
        <f t="shared" si="92"/>
        <v>7.2480000000000002</v>
      </c>
      <c r="CR27" s="32">
        <f t="shared" si="93"/>
        <v>7.2960000000000003</v>
      </c>
      <c r="CS27" s="32">
        <f t="shared" si="94"/>
        <v>7.3440000000000003</v>
      </c>
      <c r="CT27" s="32">
        <f t="shared" si="95"/>
        <v>7.68</v>
      </c>
      <c r="CU27" s="32">
        <f t="shared" si="96"/>
        <v>7.7760000000000007</v>
      </c>
      <c r="CV27" s="32">
        <f t="shared" si="97"/>
        <v>7.92</v>
      </c>
      <c r="CW27" s="32">
        <f t="shared" si="98"/>
        <v>8.4960000000000004</v>
      </c>
      <c r="CX27" s="32">
        <f t="shared" si="99"/>
        <v>8.7840000000000007</v>
      </c>
      <c r="CY27" s="32">
        <f t="shared" si="100"/>
        <v>8.8320000000000007</v>
      </c>
      <c r="CZ27" s="32">
        <f t="shared" si="101"/>
        <v>9.0719999999999992</v>
      </c>
      <c r="DA27" s="32">
        <f t="shared" si="102"/>
        <v>9.1199999999999992</v>
      </c>
      <c r="DB27" s="32">
        <f t="shared" si="103"/>
        <v>9.2159999999999993</v>
      </c>
      <c r="DC27" s="32">
        <f t="shared" si="104"/>
        <v>9.84</v>
      </c>
      <c r="DD27" s="32">
        <f t="shared" si="105"/>
        <v>10.224</v>
      </c>
      <c r="DE27" s="32">
        <f t="shared" si="106"/>
        <v>12.48</v>
      </c>
      <c r="DF27" s="32">
        <f t="shared" si="107"/>
        <v>26.304000000000002</v>
      </c>
    </row>
    <row r="28" spans="1:110" ht="12.6" customHeight="1">
      <c r="A28" s="17" t="s">
        <v>87</v>
      </c>
      <c r="B28" s="28">
        <v>3776</v>
      </c>
      <c r="C28" s="28">
        <f>B28*4</f>
        <v>15104</v>
      </c>
      <c r="D28" s="32">
        <f t="shared" si="1"/>
        <v>15.103999999999999</v>
      </c>
      <c r="E28" s="32">
        <f t="shared" si="2"/>
        <v>15.708159999999999</v>
      </c>
      <c r="F28" s="32">
        <f t="shared" si="3"/>
        <v>16.312320000000003</v>
      </c>
      <c r="G28" s="32">
        <f t="shared" si="4"/>
        <v>16.916480000000004</v>
      </c>
      <c r="H28" s="32">
        <f t="shared" si="5"/>
        <v>17.52064</v>
      </c>
      <c r="I28" s="32">
        <f t="shared" si="6"/>
        <v>18.1248</v>
      </c>
      <c r="J28" s="32">
        <f t="shared" si="7"/>
        <v>18.728960000000001</v>
      </c>
      <c r="K28" s="32">
        <f t="shared" si="8"/>
        <v>19.333119999999997</v>
      </c>
      <c r="L28" s="32">
        <f t="shared" si="9"/>
        <v>19.937280000000001</v>
      </c>
      <c r="M28" s="32">
        <f t="shared" si="10"/>
        <v>20.541440000000001</v>
      </c>
      <c r="N28" s="32">
        <f t="shared" si="11"/>
        <v>21.145599999999998</v>
      </c>
      <c r="O28" s="32">
        <f t="shared" si="12"/>
        <v>21.749759999999998</v>
      </c>
      <c r="P28" s="32">
        <f t="shared" si="13"/>
        <v>22.353919999999999</v>
      </c>
      <c r="Q28" s="32">
        <f t="shared" si="14"/>
        <v>22.958080000000002</v>
      </c>
      <c r="R28" s="32">
        <f t="shared" si="15"/>
        <v>23.562240000000003</v>
      </c>
      <c r="S28" s="32">
        <f t="shared" si="16"/>
        <v>24.166400000000003</v>
      </c>
      <c r="T28" s="32">
        <f t="shared" si="17"/>
        <v>24.770559999999996</v>
      </c>
      <c r="U28" s="32">
        <f t="shared" si="18"/>
        <v>25.374719999999996</v>
      </c>
      <c r="V28" s="32">
        <f t="shared" si="19"/>
        <v>25.97888</v>
      </c>
      <c r="W28" s="32">
        <f t="shared" si="20"/>
        <v>27.791360000000001</v>
      </c>
      <c r="X28" s="32">
        <f t="shared" si="21"/>
        <v>28.395519999999998</v>
      </c>
      <c r="Y28" s="32">
        <f t="shared" si="22"/>
        <v>28.999680000000001</v>
      </c>
      <c r="Z28" s="32">
        <f t="shared" si="23"/>
        <v>29.603840000000002</v>
      </c>
      <c r="AA28" s="32">
        <f t="shared" si="24"/>
        <v>30.207999999999998</v>
      </c>
      <c r="AB28" s="32">
        <f t="shared" si="25"/>
        <v>30.812159999999999</v>
      </c>
      <c r="AC28" s="32">
        <f t="shared" si="26"/>
        <v>31.416319999999999</v>
      </c>
      <c r="AD28" s="32">
        <f t="shared" si="27"/>
        <v>32.020480000000006</v>
      </c>
      <c r="AE28" s="32">
        <f t="shared" si="28"/>
        <v>32.624640000000007</v>
      </c>
      <c r="AF28" s="32">
        <f t="shared" si="29"/>
        <v>33.2288</v>
      </c>
      <c r="AG28" s="32">
        <f t="shared" si="30"/>
        <v>33.832960000000007</v>
      </c>
      <c r="AH28" s="32">
        <f t="shared" si="31"/>
        <v>34.437119999999993</v>
      </c>
      <c r="AI28" s="32">
        <f t="shared" si="32"/>
        <v>35.04128</v>
      </c>
      <c r="AJ28" s="32">
        <f t="shared" si="33"/>
        <v>35.645439999999994</v>
      </c>
      <c r="AK28" s="32">
        <f t="shared" si="34"/>
        <v>36.249600000000001</v>
      </c>
      <c r="AL28" s="32">
        <f t="shared" si="35"/>
        <v>36.853760000000001</v>
      </c>
      <c r="AM28" s="32">
        <f t="shared" si="36"/>
        <v>37.457920000000001</v>
      </c>
      <c r="AN28" s="32">
        <f t="shared" si="37"/>
        <v>38.062080000000002</v>
      </c>
      <c r="AO28" s="32">
        <f t="shared" si="38"/>
        <v>38.666239999999995</v>
      </c>
      <c r="AP28" s="32">
        <f t="shared" si="39"/>
        <v>39.270400000000002</v>
      </c>
      <c r="AQ28" s="32">
        <f t="shared" si="40"/>
        <v>39.874560000000002</v>
      </c>
      <c r="AR28" s="32">
        <f t="shared" si="41"/>
        <v>40.478720000000003</v>
      </c>
      <c r="AS28" s="32">
        <f t="shared" si="42"/>
        <v>41.082880000000003</v>
      </c>
      <c r="AT28" s="32">
        <f t="shared" si="43"/>
        <v>41.687039999999996</v>
      </c>
      <c r="AU28" s="32">
        <f t="shared" si="44"/>
        <v>42.291199999999996</v>
      </c>
      <c r="AV28" s="32">
        <f t="shared" si="45"/>
        <v>42.895360000000004</v>
      </c>
      <c r="AW28" s="32">
        <f t="shared" si="46"/>
        <v>43.499519999999997</v>
      </c>
      <c r="AX28" s="32">
        <f t="shared" si="47"/>
        <v>44.103679999999997</v>
      </c>
      <c r="AY28" s="32">
        <f t="shared" si="48"/>
        <v>44.707839999999997</v>
      </c>
      <c r="AZ28" s="32">
        <f t="shared" si="49"/>
        <v>45.311999999999998</v>
      </c>
      <c r="BA28" s="32">
        <f t="shared" si="50"/>
        <v>45.916160000000005</v>
      </c>
      <c r="BB28" s="32">
        <f t="shared" si="51"/>
        <v>46.520319999999998</v>
      </c>
      <c r="BC28" s="32">
        <f t="shared" si="52"/>
        <v>47.124480000000005</v>
      </c>
      <c r="BD28" s="32">
        <f t="shared" si="53"/>
        <v>47.728639999999999</v>
      </c>
      <c r="BE28" s="32">
        <f t="shared" si="54"/>
        <v>48.332800000000006</v>
      </c>
      <c r="BF28" s="32">
        <f t="shared" si="55"/>
        <v>48.936960000000006</v>
      </c>
      <c r="BG28" s="32">
        <f t="shared" si="56"/>
        <v>49.541119999999992</v>
      </c>
      <c r="BH28" s="32">
        <f t="shared" si="57"/>
        <v>50.14528</v>
      </c>
      <c r="BI28" s="32">
        <f t="shared" si="58"/>
        <v>50.749439999999993</v>
      </c>
      <c r="BJ28" s="32">
        <f t="shared" si="59"/>
        <v>51.3536</v>
      </c>
      <c r="BK28" s="32">
        <f t="shared" si="60"/>
        <v>51.95776</v>
      </c>
      <c r="BL28" s="32">
        <f t="shared" si="61"/>
        <v>52.561920000000001</v>
      </c>
      <c r="BM28" s="32">
        <f t="shared" si="62"/>
        <v>53.166080000000001</v>
      </c>
      <c r="BN28" s="32">
        <f t="shared" si="63"/>
        <v>53.770240000000001</v>
      </c>
      <c r="BO28" s="32">
        <f t="shared" si="64"/>
        <v>55.582720000000002</v>
      </c>
      <c r="BP28" s="32">
        <f t="shared" si="65"/>
        <v>56.791039999999995</v>
      </c>
      <c r="BQ28" s="32">
        <f t="shared" si="66"/>
        <v>57.999360000000003</v>
      </c>
      <c r="BR28" s="32">
        <f t="shared" si="67"/>
        <v>58.603519999999996</v>
      </c>
      <c r="BS28" s="32">
        <f t="shared" si="68"/>
        <v>59.207680000000003</v>
      </c>
      <c r="BT28" s="32">
        <f t="shared" si="69"/>
        <v>59.811839999999997</v>
      </c>
      <c r="BU28" s="32">
        <f t="shared" si="70"/>
        <v>60.415999999999997</v>
      </c>
      <c r="BV28" s="32">
        <f t="shared" si="71"/>
        <v>61.624319999999997</v>
      </c>
      <c r="BW28" s="32">
        <f t="shared" si="72"/>
        <v>62.228480000000005</v>
      </c>
      <c r="BX28" s="32">
        <f t="shared" si="73"/>
        <v>62.832639999999998</v>
      </c>
      <c r="BY28" s="32">
        <f t="shared" si="74"/>
        <v>63.436800000000005</v>
      </c>
      <c r="BZ28" s="32">
        <f t="shared" si="75"/>
        <v>64.645120000000006</v>
      </c>
      <c r="CA28" s="32">
        <f t="shared" si="76"/>
        <v>66.457599999999999</v>
      </c>
      <c r="CB28" s="32">
        <f t="shared" si="77"/>
        <v>67.665920000000014</v>
      </c>
      <c r="CC28" s="32">
        <f t="shared" si="78"/>
        <v>68.270079999999993</v>
      </c>
      <c r="CD28" s="32">
        <f t="shared" si="79"/>
        <v>68.874239999999986</v>
      </c>
      <c r="CE28" s="32">
        <f t="shared" si="80"/>
        <v>69.478399999999993</v>
      </c>
      <c r="CF28" s="32">
        <f t="shared" si="81"/>
        <v>71.290879999999987</v>
      </c>
      <c r="CG28" s="32">
        <f t="shared" si="82"/>
        <v>71.895039999999995</v>
      </c>
      <c r="CH28" s="32">
        <f t="shared" si="83"/>
        <v>73.707520000000002</v>
      </c>
      <c r="CI28" s="32">
        <f t="shared" si="84"/>
        <v>74.311679999999996</v>
      </c>
      <c r="CJ28" s="32">
        <f t="shared" si="85"/>
        <v>74.915840000000003</v>
      </c>
      <c r="CK28" s="32">
        <f t="shared" si="86"/>
        <v>76.124160000000003</v>
      </c>
      <c r="CL28" s="32">
        <f t="shared" si="87"/>
        <v>78.540800000000004</v>
      </c>
      <c r="CM28" s="32">
        <f t="shared" si="88"/>
        <v>79.144960000000012</v>
      </c>
      <c r="CN28" s="32">
        <f t="shared" si="89"/>
        <v>82.769920000000013</v>
      </c>
      <c r="CO28" s="32">
        <f t="shared" si="90"/>
        <v>83.374079999999992</v>
      </c>
      <c r="CP28" s="32">
        <f t="shared" si="91"/>
        <v>87.603200000000001</v>
      </c>
      <c r="CQ28" s="32">
        <f t="shared" si="92"/>
        <v>91.228160000000003</v>
      </c>
      <c r="CR28" s="32">
        <f t="shared" si="93"/>
        <v>91.83232000000001</v>
      </c>
      <c r="CS28" s="32">
        <f t="shared" si="94"/>
        <v>92.436479999999989</v>
      </c>
      <c r="CT28" s="32">
        <f t="shared" si="95"/>
        <v>96.665600000000012</v>
      </c>
      <c r="CU28" s="32">
        <f t="shared" si="96"/>
        <v>97.873920000000012</v>
      </c>
      <c r="CV28" s="32">
        <f t="shared" si="97"/>
        <v>99.686399999999992</v>
      </c>
      <c r="CW28" s="32">
        <f t="shared" si="98"/>
        <v>106.93632000000001</v>
      </c>
      <c r="CX28" s="32">
        <f t="shared" si="99"/>
        <v>110.56128</v>
      </c>
      <c r="CY28" s="32">
        <f t="shared" si="100"/>
        <v>111.16544</v>
      </c>
      <c r="CZ28" s="32">
        <f t="shared" si="101"/>
        <v>114.18623999999998</v>
      </c>
      <c r="DA28" s="32">
        <f t="shared" si="102"/>
        <v>114.79039999999999</v>
      </c>
      <c r="DB28" s="32">
        <f t="shared" si="103"/>
        <v>115.99872000000001</v>
      </c>
      <c r="DC28" s="32">
        <f t="shared" si="104"/>
        <v>123.85279999999999</v>
      </c>
      <c r="DD28" s="32">
        <f t="shared" si="105"/>
        <v>128.68607999999998</v>
      </c>
      <c r="DE28" s="32">
        <f t="shared" si="106"/>
        <v>157.08160000000001</v>
      </c>
      <c r="DF28" s="32">
        <f t="shared" si="107"/>
        <v>331.07968000000005</v>
      </c>
    </row>
    <row r="29" spans="1:110" ht="12.6" customHeight="1">
      <c r="A29" s="17" t="s">
        <v>92</v>
      </c>
      <c r="B29" s="26">
        <v>5389</v>
      </c>
      <c r="C29" s="28">
        <f t="shared" si="0"/>
        <v>21556</v>
      </c>
      <c r="D29" s="32">
        <f t="shared" si="1"/>
        <v>21.556000000000001</v>
      </c>
      <c r="E29" s="32">
        <f t="shared" si="2"/>
        <v>22.418240000000001</v>
      </c>
      <c r="F29" s="32">
        <f t="shared" si="3"/>
        <v>23.280480000000004</v>
      </c>
      <c r="G29" s="32">
        <f t="shared" si="4"/>
        <v>24.142720000000001</v>
      </c>
      <c r="H29" s="32">
        <f t="shared" si="5"/>
        <v>25.004960000000001</v>
      </c>
      <c r="I29" s="32">
        <f t="shared" si="6"/>
        <v>25.8672</v>
      </c>
      <c r="J29" s="32">
        <f t="shared" si="7"/>
        <v>26.72944</v>
      </c>
      <c r="K29" s="32">
        <f t="shared" si="8"/>
        <v>27.59168</v>
      </c>
      <c r="L29" s="32">
        <f t="shared" si="9"/>
        <v>28.453920000000004</v>
      </c>
      <c r="M29" s="32">
        <f t="shared" si="10"/>
        <v>29.316160000000004</v>
      </c>
      <c r="N29" s="32">
        <f t="shared" si="11"/>
        <v>30.178399999999996</v>
      </c>
      <c r="O29" s="32">
        <f t="shared" si="12"/>
        <v>31.04064</v>
      </c>
      <c r="P29" s="32">
        <f t="shared" si="13"/>
        <v>31.90288</v>
      </c>
      <c r="Q29" s="32">
        <f t="shared" si="14"/>
        <v>32.765119999999996</v>
      </c>
      <c r="R29" s="32">
        <f t="shared" si="15"/>
        <v>33.627360000000003</v>
      </c>
      <c r="S29" s="32">
        <f t="shared" si="16"/>
        <v>34.489599999999996</v>
      </c>
      <c r="T29" s="32">
        <f t="shared" si="17"/>
        <v>35.351839999999996</v>
      </c>
      <c r="U29" s="32">
        <f t="shared" si="18"/>
        <v>36.214080000000003</v>
      </c>
      <c r="V29" s="32">
        <f t="shared" si="19"/>
        <v>37.076320000000003</v>
      </c>
      <c r="W29" s="32">
        <f t="shared" si="20"/>
        <v>39.663040000000002</v>
      </c>
      <c r="X29" s="32">
        <f t="shared" si="21"/>
        <v>40.525280000000002</v>
      </c>
      <c r="Y29" s="32">
        <f t="shared" si="22"/>
        <v>41.387519999999995</v>
      </c>
      <c r="Z29" s="32">
        <f t="shared" si="23"/>
        <v>42.249760000000002</v>
      </c>
      <c r="AA29" s="32">
        <f t="shared" si="24"/>
        <v>43.112000000000002</v>
      </c>
      <c r="AB29" s="32">
        <f t="shared" si="25"/>
        <v>43.974239999999995</v>
      </c>
      <c r="AC29" s="32">
        <f t="shared" si="26"/>
        <v>44.836480000000002</v>
      </c>
      <c r="AD29" s="32">
        <f t="shared" si="27"/>
        <v>45.698720000000002</v>
      </c>
      <c r="AE29" s="32">
        <f t="shared" si="28"/>
        <v>46.560960000000009</v>
      </c>
      <c r="AF29" s="32">
        <f t="shared" si="29"/>
        <v>47.423200000000001</v>
      </c>
      <c r="AG29" s="32">
        <f t="shared" si="30"/>
        <v>48.285440000000001</v>
      </c>
      <c r="AH29" s="32">
        <f t="shared" si="31"/>
        <v>49.147679999999994</v>
      </c>
      <c r="AI29" s="32">
        <f t="shared" si="32"/>
        <v>50.009920000000001</v>
      </c>
      <c r="AJ29" s="32">
        <f t="shared" si="33"/>
        <v>50.872159999999994</v>
      </c>
      <c r="AK29" s="32">
        <f t="shared" si="34"/>
        <v>51.734400000000001</v>
      </c>
      <c r="AL29" s="32">
        <f t="shared" si="35"/>
        <v>52.596640000000001</v>
      </c>
      <c r="AM29" s="32">
        <f t="shared" si="36"/>
        <v>53.458880000000001</v>
      </c>
      <c r="AN29" s="32">
        <f t="shared" si="37"/>
        <v>54.321120000000001</v>
      </c>
      <c r="AO29" s="32">
        <f t="shared" si="38"/>
        <v>55.18336</v>
      </c>
      <c r="AP29" s="32">
        <f t="shared" si="39"/>
        <v>56.0456</v>
      </c>
      <c r="AQ29" s="32">
        <f t="shared" si="40"/>
        <v>56.907840000000007</v>
      </c>
      <c r="AR29" s="32">
        <f t="shared" si="41"/>
        <v>57.77008</v>
      </c>
      <c r="AS29" s="32">
        <f t="shared" si="42"/>
        <v>58.632320000000007</v>
      </c>
      <c r="AT29" s="32">
        <f t="shared" si="43"/>
        <v>59.49456</v>
      </c>
      <c r="AU29" s="32">
        <f t="shared" si="44"/>
        <v>60.356799999999993</v>
      </c>
      <c r="AV29" s="32">
        <f t="shared" si="45"/>
        <v>61.219039999999993</v>
      </c>
      <c r="AW29" s="32">
        <f t="shared" si="46"/>
        <v>62.08128</v>
      </c>
      <c r="AX29" s="32">
        <f t="shared" si="47"/>
        <v>62.943519999999999</v>
      </c>
      <c r="AY29" s="32">
        <f t="shared" si="48"/>
        <v>63.805759999999999</v>
      </c>
      <c r="AZ29" s="32">
        <f t="shared" si="49"/>
        <v>64.668000000000006</v>
      </c>
      <c r="BA29" s="32">
        <f t="shared" si="50"/>
        <v>65.530239999999992</v>
      </c>
      <c r="BB29" s="32">
        <f t="shared" si="51"/>
        <v>66.392479999999992</v>
      </c>
      <c r="BC29" s="32">
        <f t="shared" si="52"/>
        <v>67.254720000000006</v>
      </c>
      <c r="BD29" s="32">
        <f t="shared" si="53"/>
        <v>68.116960000000006</v>
      </c>
      <c r="BE29" s="32">
        <f t="shared" si="54"/>
        <v>68.979199999999992</v>
      </c>
      <c r="BF29" s="32">
        <f t="shared" si="55"/>
        <v>69.841440000000006</v>
      </c>
      <c r="BG29" s="32">
        <f t="shared" si="56"/>
        <v>70.703679999999991</v>
      </c>
      <c r="BH29" s="32">
        <f t="shared" si="57"/>
        <v>71.565919999999991</v>
      </c>
      <c r="BI29" s="32">
        <f t="shared" si="58"/>
        <v>72.428160000000005</v>
      </c>
      <c r="BJ29" s="32">
        <f t="shared" si="59"/>
        <v>73.290399999999991</v>
      </c>
      <c r="BK29" s="32">
        <f t="shared" si="60"/>
        <v>74.152640000000005</v>
      </c>
      <c r="BL29" s="32">
        <f t="shared" si="61"/>
        <v>75.014880000000005</v>
      </c>
      <c r="BM29" s="32">
        <f t="shared" si="62"/>
        <v>75.877119999999991</v>
      </c>
      <c r="BN29" s="32">
        <f t="shared" si="63"/>
        <v>76.739360000000005</v>
      </c>
      <c r="BO29" s="32">
        <f t="shared" si="64"/>
        <v>79.326080000000005</v>
      </c>
      <c r="BP29" s="32">
        <f t="shared" si="65"/>
        <v>81.050560000000004</v>
      </c>
      <c r="BQ29" s="32">
        <f t="shared" si="66"/>
        <v>82.77503999999999</v>
      </c>
      <c r="BR29" s="32">
        <f t="shared" si="67"/>
        <v>83.637280000000004</v>
      </c>
      <c r="BS29" s="32">
        <f t="shared" si="68"/>
        <v>84.499520000000004</v>
      </c>
      <c r="BT29" s="32">
        <f t="shared" si="69"/>
        <v>85.36175999999999</v>
      </c>
      <c r="BU29" s="32">
        <f t="shared" si="70"/>
        <v>86.224000000000004</v>
      </c>
      <c r="BV29" s="32">
        <f t="shared" si="71"/>
        <v>87.948479999999989</v>
      </c>
      <c r="BW29" s="32">
        <f t="shared" si="72"/>
        <v>88.810720000000003</v>
      </c>
      <c r="BX29" s="32">
        <f t="shared" si="73"/>
        <v>89.672960000000003</v>
      </c>
      <c r="BY29" s="32">
        <f t="shared" si="74"/>
        <v>90.535200000000003</v>
      </c>
      <c r="BZ29" s="32">
        <f t="shared" si="75"/>
        <v>92.259680000000003</v>
      </c>
      <c r="CA29" s="32">
        <f t="shared" si="76"/>
        <v>94.846400000000003</v>
      </c>
      <c r="CB29" s="32">
        <f t="shared" si="77"/>
        <v>96.570880000000002</v>
      </c>
      <c r="CC29" s="32">
        <f t="shared" si="78"/>
        <v>97.433120000000002</v>
      </c>
      <c r="CD29" s="32">
        <f t="shared" si="79"/>
        <v>98.295359999999988</v>
      </c>
      <c r="CE29" s="32">
        <f t="shared" si="80"/>
        <v>99.157599999999988</v>
      </c>
      <c r="CF29" s="32">
        <f t="shared" si="81"/>
        <v>101.74431999999999</v>
      </c>
      <c r="CG29" s="32">
        <f t="shared" si="82"/>
        <v>102.60656</v>
      </c>
      <c r="CH29" s="32">
        <f t="shared" si="83"/>
        <v>105.19328</v>
      </c>
      <c r="CI29" s="32">
        <f t="shared" si="84"/>
        <v>106.05552</v>
      </c>
      <c r="CJ29" s="32">
        <f t="shared" si="85"/>
        <v>106.91776</v>
      </c>
      <c r="CK29" s="32">
        <f t="shared" si="86"/>
        <v>108.64224</v>
      </c>
      <c r="CL29" s="32">
        <f t="shared" si="87"/>
        <v>112.0912</v>
      </c>
      <c r="CM29" s="32">
        <f t="shared" si="88"/>
        <v>112.95344</v>
      </c>
      <c r="CN29" s="32">
        <f t="shared" si="89"/>
        <v>118.12688</v>
      </c>
      <c r="CO29" s="32">
        <f t="shared" si="90"/>
        <v>118.98912</v>
      </c>
      <c r="CP29" s="32">
        <f t="shared" si="91"/>
        <v>125.0248</v>
      </c>
      <c r="CQ29" s="32">
        <f t="shared" si="92"/>
        <v>130.19824</v>
      </c>
      <c r="CR29" s="32">
        <f t="shared" si="93"/>
        <v>131.06047999999998</v>
      </c>
      <c r="CS29" s="32">
        <f t="shared" si="94"/>
        <v>131.92272</v>
      </c>
      <c r="CT29" s="32">
        <f t="shared" si="95"/>
        <v>137.95839999999998</v>
      </c>
      <c r="CU29" s="32">
        <f t="shared" si="96"/>
        <v>139.68288000000001</v>
      </c>
      <c r="CV29" s="32">
        <f t="shared" si="97"/>
        <v>142.2696</v>
      </c>
      <c r="CW29" s="32">
        <f t="shared" si="98"/>
        <v>152.61648000000002</v>
      </c>
      <c r="CX29" s="32">
        <f t="shared" si="99"/>
        <v>157.78992000000002</v>
      </c>
      <c r="CY29" s="32">
        <f t="shared" si="100"/>
        <v>158.65216000000001</v>
      </c>
      <c r="CZ29" s="32">
        <f t="shared" si="101"/>
        <v>162.96335999999999</v>
      </c>
      <c r="DA29" s="32">
        <f t="shared" si="102"/>
        <v>163.82560000000001</v>
      </c>
      <c r="DB29" s="32">
        <f t="shared" si="103"/>
        <v>165.55007999999998</v>
      </c>
      <c r="DC29" s="32">
        <f t="shared" si="104"/>
        <v>176.75919999999999</v>
      </c>
      <c r="DD29" s="32">
        <f t="shared" si="105"/>
        <v>183.65711999999999</v>
      </c>
      <c r="DE29" s="32">
        <f t="shared" si="106"/>
        <v>224.1824</v>
      </c>
      <c r="DF29" s="32">
        <f t="shared" si="107"/>
        <v>472.50752</v>
      </c>
    </row>
    <row r="30" spans="1:110" ht="12.6" customHeight="1">
      <c r="A30" s="17" t="s">
        <v>22</v>
      </c>
      <c r="B30" s="28">
        <v>945</v>
      </c>
      <c r="C30" s="28">
        <f t="shared" si="0"/>
        <v>3780</v>
      </c>
      <c r="D30" s="32">
        <f t="shared" si="1"/>
        <v>3.78</v>
      </c>
      <c r="E30" s="32">
        <f t="shared" si="2"/>
        <v>3.9312000000000005</v>
      </c>
      <c r="F30" s="32">
        <f t="shared" si="3"/>
        <v>4.0823999999999998</v>
      </c>
      <c r="G30" s="32">
        <f t="shared" si="4"/>
        <v>4.2336</v>
      </c>
      <c r="H30" s="32">
        <f t="shared" si="5"/>
        <v>4.3847999999999994</v>
      </c>
      <c r="I30" s="32">
        <f t="shared" si="6"/>
        <v>4.5359999999999996</v>
      </c>
      <c r="J30" s="32">
        <f t="shared" si="7"/>
        <v>4.6871999999999998</v>
      </c>
      <c r="K30" s="32">
        <f t="shared" si="8"/>
        <v>4.8384000000000009</v>
      </c>
      <c r="L30" s="32">
        <f t="shared" si="9"/>
        <v>4.9896000000000003</v>
      </c>
      <c r="M30" s="32">
        <f t="shared" si="10"/>
        <v>5.1408000000000005</v>
      </c>
      <c r="N30" s="32">
        <f t="shared" si="11"/>
        <v>5.2919999999999998</v>
      </c>
      <c r="O30" s="32">
        <f t="shared" si="12"/>
        <v>5.4432</v>
      </c>
      <c r="P30" s="32">
        <f t="shared" si="13"/>
        <v>5.5943999999999994</v>
      </c>
      <c r="Q30" s="32">
        <f t="shared" si="14"/>
        <v>5.7456000000000005</v>
      </c>
      <c r="R30" s="32">
        <f t="shared" si="15"/>
        <v>5.8967999999999998</v>
      </c>
      <c r="S30" s="32">
        <f t="shared" si="16"/>
        <v>6.048</v>
      </c>
      <c r="T30" s="32">
        <f t="shared" si="17"/>
        <v>6.1991999999999994</v>
      </c>
      <c r="U30" s="32">
        <f t="shared" si="18"/>
        <v>6.3503999999999996</v>
      </c>
      <c r="V30" s="32">
        <f t="shared" si="19"/>
        <v>6.5015999999999998</v>
      </c>
      <c r="W30" s="32">
        <f t="shared" si="20"/>
        <v>6.9552000000000005</v>
      </c>
      <c r="X30" s="32">
        <f t="shared" si="21"/>
        <v>7.1063999999999998</v>
      </c>
      <c r="Y30" s="32">
        <f t="shared" si="22"/>
        <v>7.2575999999999992</v>
      </c>
      <c r="Z30" s="32">
        <f t="shared" si="23"/>
        <v>7.4088000000000003</v>
      </c>
      <c r="AA30" s="32">
        <f t="shared" si="24"/>
        <v>7.56</v>
      </c>
      <c r="AB30" s="32">
        <f t="shared" si="25"/>
        <v>7.7111999999999998</v>
      </c>
      <c r="AC30" s="32">
        <f t="shared" si="26"/>
        <v>7.8624000000000009</v>
      </c>
      <c r="AD30" s="32">
        <f t="shared" si="27"/>
        <v>8.0136000000000003</v>
      </c>
      <c r="AE30" s="32">
        <f t="shared" si="28"/>
        <v>8.1647999999999996</v>
      </c>
      <c r="AF30" s="32">
        <f t="shared" si="29"/>
        <v>8.3160000000000007</v>
      </c>
      <c r="AG30" s="32">
        <f t="shared" si="30"/>
        <v>8.4672000000000001</v>
      </c>
      <c r="AH30" s="32">
        <f t="shared" si="31"/>
        <v>8.6183999999999994</v>
      </c>
      <c r="AI30" s="32">
        <f t="shared" si="32"/>
        <v>8.7695999999999987</v>
      </c>
      <c r="AJ30" s="32">
        <f t="shared" si="33"/>
        <v>8.9207999999999998</v>
      </c>
      <c r="AK30" s="32">
        <f t="shared" si="34"/>
        <v>9.0719999999999992</v>
      </c>
      <c r="AL30" s="32">
        <f t="shared" si="35"/>
        <v>9.2231999999999985</v>
      </c>
      <c r="AM30" s="32">
        <f t="shared" si="36"/>
        <v>9.3743999999999996</v>
      </c>
      <c r="AN30" s="32">
        <f t="shared" si="37"/>
        <v>9.5256000000000007</v>
      </c>
      <c r="AO30" s="32">
        <f t="shared" si="38"/>
        <v>9.6768000000000018</v>
      </c>
      <c r="AP30" s="32">
        <f t="shared" si="39"/>
        <v>9.8279999999999994</v>
      </c>
      <c r="AQ30" s="32">
        <f t="shared" si="40"/>
        <v>9.9792000000000005</v>
      </c>
      <c r="AR30" s="32">
        <f t="shared" si="41"/>
        <v>10.130400000000002</v>
      </c>
      <c r="AS30" s="32">
        <f t="shared" si="42"/>
        <v>10.281600000000001</v>
      </c>
      <c r="AT30" s="32">
        <f t="shared" si="43"/>
        <v>10.432799999999999</v>
      </c>
      <c r="AU30" s="32">
        <f t="shared" si="44"/>
        <v>10.584</v>
      </c>
      <c r="AV30" s="32">
        <f t="shared" si="45"/>
        <v>10.735199999999999</v>
      </c>
      <c r="AW30" s="32">
        <f t="shared" si="46"/>
        <v>10.8864</v>
      </c>
      <c r="AX30" s="32">
        <f t="shared" si="47"/>
        <v>11.037600000000001</v>
      </c>
      <c r="AY30" s="32">
        <f t="shared" si="48"/>
        <v>11.188799999999999</v>
      </c>
      <c r="AZ30" s="32">
        <f t="shared" si="49"/>
        <v>11.34</v>
      </c>
      <c r="BA30" s="32">
        <f t="shared" si="50"/>
        <v>11.491200000000001</v>
      </c>
      <c r="BB30" s="32">
        <f t="shared" si="51"/>
        <v>11.6424</v>
      </c>
      <c r="BC30" s="32">
        <f t="shared" si="52"/>
        <v>11.7936</v>
      </c>
      <c r="BD30" s="32">
        <f t="shared" si="53"/>
        <v>11.944800000000001</v>
      </c>
      <c r="BE30" s="32">
        <f t="shared" si="54"/>
        <v>12.096</v>
      </c>
      <c r="BF30" s="32">
        <f t="shared" si="55"/>
        <v>12.247200000000001</v>
      </c>
      <c r="BG30" s="32">
        <f t="shared" si="56"/>
        <v>12.398399999999999</v>
      </c>
      <c r="BH30" s="32">
        <f t="shared" si="57"/>
        <v>12.549599999999998</v>
      </c>
      <c r="BI30" s="32">
        <f t="shared" si="58"/>
        <v>12.700799999999999</v>
      </c>
      <c r="BJ30" s="32">
        <f t="shared" si="59"/>
        <v>12.852</v>
      </c>
      <c r="BK30" s="32">
        <f t="shared" si="60"/>
        <v>13.0032</v>
      </c>
      <c r="BL30" s="32">
        <f t="shared" si="61"/>
        <v>13.154399999999999</v>
      </c>
      <c r="BM30" s="32">
        <f t="shared" si="62"/>
        <v>13.3056</v>
      </c>
      <c r="BN30" s="32">
        <f t="shared" si="63"/>
        <v>13.456800000000001</v>
      </c>
      <c r="BO30" s="32">
        <f t="shared" si="64"/>
        <v>13.910400000000001</v>
      </c>
      <c r="BP30" s="32">
        <f t="shared" si="65"/>
        <v>14.2128</v>
      </c>
      <c r="BQ30" s="32">
        <f t="shared" si="66"/>
        <v>14.515199999999998</v>
      </c>
      <c r="BR30" s="32">
        <f t="shared" si="67"/>
        <v>14.666399999999999</v>
      </c>
      <c r="BS30" s="32">
        <f t="shared" si="68"/>
        <v>14.817600000000001</v>
      </c>
      <c r="BT30" s="32">
        <f t="shared" si="69"/>
        <v>14.9688</v>
      </c>
      <c r="BU30" s="32">
        <f t="shared" si="70"/>
        <v>15.12</v>
      </c>
      <c r="BV30" s="32">
        <f t="shared" si="71"/>
        <v>15.4224</v>
      </c>
      <c r="BW30" s="32">
        <f t="shared" si="72"/>
        <v>15.573600000000001</v>
      </c>
      <c r="BX30" s="32">
        <f t="shared" si="73"/>
        <v>15.724800000000002</v>
      </c>
      <c r="BY30" s="32">
        <f t="shared" si="74"/>
        <v>15.875999999999999</v>
      </c>
      <c r="BZ30" s="32">
        <f t="shared" si="75"/>
        <v>16.1784</v>
      </c>
      <c r="CA30" s="32">
        <f t="shared" si="76"/>
        <v>16.632000000000001</v>
      </c>
      <c r="CB30" s="32">
        <f t="shared" si="77"/>
        <v>16.9344</v>
      </c>
      <c r="CC30" s="32">
        <f t="shared" si="78"/>
        <v>17.085599999999999</v>
      </c>
      <c r="CD30" s="32">
        <f t="shared" si="79"/>
        <v>17.236799999999999</v>
      </c>
      <c r="CE30" s="32">
        <f t="shared" si="80"/>
        <v>17.388000000000002</v>
      </c>
      <c r="CF30" s="32">
        <f t="shared" si="81"/>
        <v>17.8416</v>
      </c>
      <c r="CG30" s="32">
        <f t="shared" si="82"/>
        <v>17.992799999999999</v>
      </c>
      <c r="CH30" s="32">
        <f t="shared" si="83"/>
        <v>18.446399999999997</v>
      </c>
      <c r="CI30" s="32">
        <f t="shared" si="84"/>
        <v>18.5976</v>
      </c>
      <c r="CJ30" s="32">
        <f t="shared" si="85"/>
        <v>18.748799999999999</v>
      </c>
      <c r="CK30" s="32">
        <f t="shared" si="86"/>
        <v>19.051200000000001</v>
      </c>
      <c r="CL30" s="32">
        <f t="shared" si="87"/>
        <v>19.655999999999999</v>
      </c>
      <c r="CM30" s="32">
        <f t="shared" si="88"/>
        <v>19.807200000000002</v>
      </c>
      <c r="CN30" s="32">
        <f t="shared" si="89"/>
        <v>20.714400000000001</v>
      </c>
      <c r="CO30" s="32">
        <f t="shared" si="90"/>
        <v>20.865599999999997</v>
      </c>
      <c r="CP30" s="32">
        <f t="shared" si="91"/>
        <v>21.923999999999999</v>
      </c>
      <c r="CQ30" s="32">
        <f t="shared" si="92"/>
        <v>22.831199999999999</v>
      </c>
      <c r="CR30" s="32">
        <f t="shared" si="93"/>
        <v>22.982400000000002</v>
      </c>
      <c r="CS30" s="32">
        <f t="shared" si="94"/>
        <v>23.133600000000001</v>
      </c>
      <c r="CT30" s="32">
        <f t="shared" si="95"/>
        <v>24.192</v>
      </c>
      <c r="CU30" s="32">
        <f t="shared" si="96"/>
        <v>24.494400000000002</v>
      </c>
      <c r="CV30" s="32">
        <f t="shared" si="97"/>
        <v>24.948</v>
      </c>
      <c r="CW30" s="32">
        <f t="shared" si="98"/>
        <v>26.762400000000003</v>
      </c>
      <c r="CX30" s="32">
        <f t="shared" si="99"/>
        <v>27.669600000000003</v>
      </c>
      <c r="CY30" s="32">
        <f t="shared" si="100"/>
        <v>27.820800000000002</v>
      </c>
      <c r="CZ30" s="32">
        <f t="shared" si="101"/>
        <v>28.576799999999999</v>
      </c>
      <c r="DA30" s="32">
        <f t="shared" si="102"/>
        <v>28.728000000000002</v>
      </c>
      <c r="DB30" s="32">
        <f t="shared" si="103"/>
        <v>29.030399999999997</v>
      </c>
      <c r="DC30" s="32">
        <f t="shared" si="104"/>
        <v>30.995999999999995</v>
      </c>
      <c r="DD30" s="32">
        <f t="shared" si="105"/>
        <v>32.205599999999997</v>
      </c>
      <c r="DE30" s="32">
        <f t="shared" si="106"/>
        <v>39.311999999999998</v>
      </c>
      <c r="DF30" s="32">
        <f t="shared" si="107"/>
        <v>82.857600000000005</v>
      </c>
    </row>
    <row r="31" spans="1:110" ht="12.6" customHeight="1">
      <c r="A31" s="17" t="s">
        <v>23</v>
      </c>
      <c r="B31" s="26">
        <v>416</v>
      </c>
      <c r="C31" s="28">
        <f t="shared" si="0"/>
        <v>1664</v>
      </c>
      <c r="D31" s="32">
        <f t="shared" si="1"/>
        <v>1.6639999999999999</v>
      </c>
      <c r="E31" s="32">
        <f t="shared" si="2"/>
        <v>1.7305599999999999</v>
      </c>
      <c r="F31" s="32">
        <f t="shared" si="3"/>
        <v>1.7971200000000001</v>
      </c>
      <c r="G31" s="32">
        <f t="shared" si="4"/>
        <v>1.8636800000000002</v>
      </c>
      <c r="H31" s="32">
        <f t="shared" si="5"/>
        <v>1.9302399999999997</v>
      </c>
      <c r="I31" s="32">
        <f t="shared" si="6"/>
        <v>1.9967999999999999</v>
      </c>
      <c r="J31" s="32">
        <f t="shared" si="7"/>
        <v>2.0633600000000003</v>
      </c>
      <c r="K31" s="32">
        <f t="shared" si="8"/>
        <v>2.1299200000000003</v>
      </c>
      <c r="L31" s="32">
        <f t="shared" si="9"/>
        <v>2.1964800000000002</v>
      </c>
      <c r="M31" s="32">
        <f t="shared" si="10"/>
        <v>2.2630400000000002</v>
      </c>
      <c r="N31" s="32">
        <f t="shared" si="11"/>
        <v>2.3296000000000001</v>
      </c>
      <c r="O31" s="32">
        <f t="shared" si="12"/>
        <v>2.3961600000000001</v>
      </c>
      <c r="P31" s="32">
        <f t="shared" si="13"/>
        <v>2.46272</v>
      </c>
      <c r="Q31" s="32">
        <f t="shared" si="14"/>
        <v>2.5292800000000004</v>
      </c>
      <c r="R31" s="32">
        <f t="shared" si="15"/>
        <v>2.5958399999999999</v>
      </c>
      <c r="S31" s="32">
        <f t="shared" si="16"/>
        <v>2.6623999999999999</v>
      </c>
      <c r="T31" s="32">
        <f t="shared" si="17"/>
        <v>2.7289599999999998</v>
      </c>
      <c r="U31" s="32">
        <f t="shared" si="18"/>
        <v>2.7955199999999998</v>
      </c>
      <c r="V31" s="32">
        <f t="shared" si="19"/>
        <v>2.8620799999999997</v>
      </c>
      <c r="W31" s="32">
        <f t="shared" si="20"/>
        <v>3.06176</v>
      </c>
      <c r="X31" s="32">
        <f t="shared" si="21"/>
        <v>3.1283199999999995</v>
      </c>
      <c r="Y31" s="32">
        <f t="shared" si="22"/>
        <v>3.1948799999999999</v>
      </c>
      <c r="Z31" s="32">
        <f t="shared" si="23"/>
        <v>3.2614399999999999</v>
      </c>
      <c r="AA31" s="32">
        <f t="shared" si="24"/>
        <v>3.3279999999999998</v>
      </c>
      <c r="AB31" s="32">
        <f t="shared" si="25"/>
        <v>3.3945599999999998</v>
      </c>
      <c r="AC31" s="32">
        <f t="shared" si="26"/>
        <v>3.4611199999999998</v>
      </c>
      <c r="AD31" s="32">
        <f t="shared" si="27"/>
        <v>3.5276800000000001</v>
      </c>
      <c r="AE31" s="32">
        <f t="shared" si="28"/>
        <v>3.5942400000000001</v>
      </c>
      <c r="AF31" s="32">
        <f t="shared" si="29"/>
        <v>3.6608000000000001</v>
      </c>
      <c r="AG31" s="32">
        <f t="shared" si="30"/>
        <v>3.7273600000000005</v>
      </c>
      <c r="AH31" s="32">
        <f t="shared" si="31"/>
        <v>3.7939199999999995</v>
      </c>
      <c r="AI31" s="32">
        <f t="shared" si="32"/>
        <v>3.8604799999999995</v>
      </c>
      <c r="AJ31" s="32">
        <f t="shared" si="33"/>
        <v>3.9270399999999999</v>
      </c>
      <c r="AK31" s="32">
        <f t="shared" si="34"/>
        <v>3.9935999999999998</v>
      </c>
      <c r="AL31" s="32">
        <f t="shared" si="35"/>
        <v>4.0601599999999998</v>
      </c>
      <c r="AM31" s="32">
        <f t="shared" si="36"/>
        <v>4.1267200000000006</v>
      </c>
      <c r="AN31" s="32">
        <f t="shared" si="37"/>
        <v>4.1932799999999997</v>
      </c>
      <c r="AO31" s="32">
        <f t="shared" si="38"/>
        <v>4.2598400000000005</v>
      </c>
      <c r="AP31" s="32">
        <f t="shared" si="39"/>
        <v>4.3264000000000005</v>
      </c>
      <c r="AQ31" s="32">
        <f t="shared" si="40"/>
        <v>4.3929600000000004</v>
      </c>
      <c r="AR31" s="32">
        <f t="shared" si="41"/>
        <v>4.4595200000000004</v>
      </c>
      <c r="AS31" s="32">
        <f t="shared" si="42"/>
        <v>4.5260800000000003</v>
      </c>
      <c r="AT31" s="32">
        <f t="shared" si="43"/>
        <v>4.5926399999999994</v>
      </c>
      <c r="AU31" s="32">
        <f t="shared" si="44"/>
        <v>4.6592000000000002</v>
      </c>
      <c r="AV31" s="32">
        <f t="shared" si="45"/>
        <v>4.7257600000000002</v>
      </c>
      <c r="AW31" s="32">
        <f t="shared" si="46"/>
        <v>4.7923200000000001</v>
      </c>
      <c r="AX31" s="32">
        <f t="shared" si="47"/>
        <v>4.8588800000000001</v>
      </c>
      <c r="AY31" s="32">
        <f t="shared" si="48"/>
        <v>4.92544</v>
      </c>
      <c r="AZ31" s="32">
        <f t="shared" si="49"/>
        <v>4.992</v>
      </c>
      <c r="BA31" s="32">
        <f t="shared" si="50"/>
        <v>5.0585600000000008</v>
      </c>
      <c r="BB31" s="32">
        <f t="shared" si="51"/>
        <v>5.1251199999999999</v>
      </c>
      <c r="BC31" s="32">
        <f t="shared" si="52"/>
        <v>5.1916799999999999</v>
      </c>
      <c r="BD31" s="32">
        <f t="shared" si="53"/>
        <v>5.2582399999999998</v>
      </c>
      <c r="BE31" s="32">
        <f t="shared" si="54"/>
        <v>5.3247999999999998</v>
      </c>
      <c r="BF31" s="32">
        <f t="shared" si="55"/>
        <v>5.3913600000000006</v>
      </c>
      <c r="BG31" s="32">
        <f t="shared" si="56"/>
        <v>5.4579199999999997</v>
      </c>
      <c r="BH31" s="32">
        <f t="shared" si="57"/>
        <v>5.5244799999999996</v>
      </c>
      <c r="BI31" s="32">
        <f t="shared" si="58"/>
        <v>5.5910399999999996</v>
      </c>
      <c r="BJ31" s="32">
        <f t="shared" si="59"/>
        <v>5.6575999999999995</v>
      </c>
      <c r="BK31" s="32">
        <f t="shared" si="60"/>
        <v>5.7241599999999995</v>
      </c>
      <c r="BL31" s="32">
        <f t="shared" si="61"/>
        <v>5.7907200000000003</v>
      </c>
      <c r="BM31" s="32">
        <f t="shared" si="62"/>
        <v>5.8572799999999994</v>
      </c>
      <c r="BN31" s="32">
        <f t="shared" si="63"/>
        <v>5.9238400000000002</v>
      </c>
      <c r="BO31" s="32">
        <f t="shared" si="64"/>
        <v>6.1235200000000001</v>
      </c>
      <c r="BP31" s="32">
        <f t="shared" si="65"/>
        <v>6.2566399999999991</v>
      </c>
      <c r="BQ31" s="32">
        <f t="shared" si="66"/>
        <v>6.3897599999999999</v>
      </c>
      <c r="BR31" s="32">
        <f t="shared" si="67"/>
        <v>6.4563199999999998</v>
      </c>
      <c r="BS31" s="32">
        <f t="shared" si="68"/>
        <v>6.5228799999999998</v>
      </c>
      <c r="BT31" s="32">
        <f t="shared" si="69"/>
        <v>6.5894399999999997</v>
      </c>
      <c r="BU31" s="32">
        <f t="shared" si="70"/>
        <v>6.6559999999999997</v>
      </c>
      <c r="BV31" s="32">
        <f t="shared" si="71"/>
        <v>6.7891199999999996</v>
      </c>
      <c r="BW31" s="32">
        <f t="shared" si="72"/>
        <v>6.8556800000000004</v>
      </c>
      <c r="BX31" s="32">
        <f t="shared" si="73"/>
        <v>6.9222399999999995</v>
      </c>
      <c r="BY31" s="32">
        <f t="shared" si="74"/>
        <v>6.9888000000000003</v>
      </c>
      <c r="BZ31" s="32">
        <f t="shared" si="75"/>
        <v>7.1219200000000003</v>
      </c>
      <c r="CA31" s="32">
        <f t="shared" si="76"/>
        <v>7.3216000000000001</v>
      </c>
      <c r="CB31" s="32">
        <f t="shared" si="77"/>
        <v>7.4547200000000009</v>
      </c>
      <c r="CC31" s="32">
        <f t="shared" si="78"/>
        <v>7.5212799999999991</v>
      </c>
      <c r="CD31" s="32">
        <f t="shared" si="79"/>
        <v>7.587839999999999</v>
      </c>
      <c r="CE31" s="32">
        <f t="shared" si="80"/>
        <v>7.6543999999999999</v>
      </c>
      <c r="CF31" s="32">
        <f t="shared" si="81"/>
        <v>7.8540799999999997</v>
      </c>
      <c r="CG31" s="32">
        <f t="shared" si="82"/>
        <v>7.9206399999999997</v>
      </c>
      <c r="CH31" s="32">
        <f t="shared" si="83"/>
        <v>8.1203199999999995</v>
      </c>
      <c r="CI31" s="32">
        <f t="shared" si="84"/>
        <v>8.1868800000000004</v>
      </c>
      <c r="CJ31" s="32">
        <f t="shared" si="85"/>
        <v>8.2534400000000012</v>
      </c>
      <c r="CK31" s="32">
        <f t="shared" si="86"/>
        <v>8.3865599999999993</v>
      </c>
      <c r="CL31" s="32">
        <f t="shared" si="87"/>
        <v>8.6528000000000009</v>
      </c>
      <c r="CM31" s="32">
        <f t="shared" si="88"/>
        <v>8.71936</v>
      </c>
      <c r="CN31" s="32">
        <f t="shared" si="89"/>
        <v>9.1187200000000015</v>
      </c>
      <c r="CO31" s="32">
        <f t="shared" si="90"/>
        <v>9.1852799999999988</v>
      </c>
      <c r="CP31" s="32">
        <f t="shared" si="91"/>
        <v>9.6511999999999993</v>
      </c>
      <c r="CQ31" s="32">
        <f t="shared" si="92"/>
        <v>10.050559999999999</v>
      </c>
      <c r="CR31" s="32">
        <f t="shared" si="93"/>
        <v>10.117120000000002</v>
      </c>
      <c r="CS31" s="32">
        <f t="shared" si="94"/>
        <v>10.183680000000001</v>
      </c>
      <c r="CT31" s="32">
        <f t="shared" si="95"/>
        <v>10.6496</v>
      </c>
      <c r="CU31" s="32">
        <f t="shared" si="96"/>
        <v>10.782720000000001</v>
      </c>
      <c r="CV31" s="32">
        <f t="shared" si="97"/>
        <v>10.9824</v>
      </c>
      <c r="CW31" s="32">
        <f t="shared" si="98"/>
        <v>11.781120000000001</v>
      </c>
      <c r="CX31" s="32">
        <f t="shared" si="99"/>
        <v>12.180479999999999</v>
      </c>
      <c r="CY31" s="32">
        <f t="shared" si="100"/>
        <v>12.24704</v>
      </c>
      <c r="CZ31" s="32">
        <f t="shared" si="101"/>
        <v>12.579840000000001</v>
      </c>
      <c r="DA31" s="32">
        <f t="shared" si="102"/>
        <v>12.6464</v>
      </c>
      <c r="DB31" s="32">
        <f t="shared" si="103"/>
        <v>12.77952</v>
      </c>
      <c r="DC31" s="32">
        <f t="shared" si="104"/>
        <v>13.6448</v>
      </c>
      <c r="DD31" s="32">
        <f t="shared" si="105"/>
        <v>14.17728</v>
      </c>
      <c r="DE31" s="32">
        <f t="shared" si="106"/>
        <v>17.305600000000002</v>
      </c>
      <c r="DF31" s="32">
        <f t="shared" si="107"/>
        <v>36.474880000000006</v>
      </c>
    </row>
    <row r="32" spans="1:110" ht="12.6" customHeight="1">
      <c r="A32" s="19" t="s">
        <v>101</v>
      </c>
      <c r="B32" s="28">
        <v>424</v>
      </c>
      <c r="C32" s="28">
        <f t="shared" si="0"/>
        <v>1696</v>
      </c>
      <c r="D32" s="32">
        <f t="shared" si="1"/>
        <v>1.696</v>
      </c>
      <c r="E32" s="32">
        <f t="shared" si="2"/>
        <v>1.7638400000000001</v>
      </c>
      <c r="F32" s="32">
        <f t="shared" si="3"/>
        <v>1.83168</v>
      </c>
      <c r="G32" s="32">
        <f t="shared" si="4"/>
        <v>1.8995200000000003</v>
      </c>
      <c r="H32" s="32">
        <f t="shared" si="5"/>
        <v>1.96736</v>
      </c>
      <c r="I32" s="32">
        <f t="shared" si="6"/>
        <v>2.0351999999999997</v>
      </c>
      <c r="J32" s="32">
        <f t="shared" si="7"/>
        <v>2.10304</v>
      </c>
      <c r="K32" s="32">
        <f t="shared" si="8"/>
        <v>2.1708799999999999</v>
      </c>
      <c r="L32" s="32">
        <f t="shared" si="9"/>
        <v>2.2387200000000003</v>
      </c>
      <c r="M32" s="32">
        <f t="shared" si="10"/>
        <v>2.3065600000000002</v>
      </c>
      <c r="N32" s="32">
        <f t="shared" si="11"/>
        <v>2.3743999999999996</v>
      </c>
      <c r="O32" s="32">
        <f t="shared" si="12"/>
        <v>2.44224</v>
      </c>
      <c r="P32" s="32">
        <f t="shared" si="13"/>
        <v>2.5100799999999999</v>
      </c>
      <c r="Q32" s="32">
        <f t="shared" si="14"/>
        <v>2.5779200000000002</v>
      </c>
      <c r="R32" s="32">
        <f t="shared" si="15"/>
        <v>2.6457600000000001</v>
      </c>
      <c r="S32" s="32">
        <f t="shared" si="16"/>
        <v>2.7136000000000005</v>
      </c>
      <c r="T32" s="32">
        <f t="shared" si="17"/>
        <v>2.7814399999999999</v>
      </c>
      <c r="U32" s="32">
        <f t="shared" si="18"/>
        <v>2.8492799999999998</v>
      </c>
      <c r="V32" s="32">
        <f t="shared" si="19"/>
        <v>2.9171199999999997</v>
      </c>
      <c r="W32" s="32">
        <f t="shared" si="20"/>
        <v>3.1206400000000003</v>
      </c>
      <c r="X32" s="32">
        <f t="shared" si="21"/>
        <v>3.1884800000000002</v>
      </c>
      <c r="Y32" s="32">
        <f t="shared" si="22"/>
        <v>3.2563199999999997</v>
      </c>
      <c r="Z32" s="32">
        <f t="shared" si="23"/>
        <v>3.32416</v>
      </c>
      <c r="AA32" s="32">
        <f t="shared" si="24"/>
        <v>3.3919999999999999</v>
      </c>
      <c r="AB32" s="32">
        <f t="shared" si="25"/>
        <v>3.4598400000000002</v>
      </c>
      <c r="AC32" s="32">
        <f t="shared" si="26"/>
        <v>3.5276800000000001</v>
      </c>
      <c r="AD32" s="32">
        <f t="shared" si="27"/>
        <v>3.59552</v>
      </c>
      <c r="AE32" s="32">
        <f t="shared" si="28"/>
        <v>3.6633599999999999</v>
      </c>
      <c r="AF32" s="32">
        <f t="shared" si="29"/>
        <v>3.7312000000000003</v>
      </c>
      <c r="AG32" s="32">
        <f t="shared" si="30"/>
        <v>3.7990400000000006</v>
      </c>
      <c r="AH32" s="32">
        <f t="shared" si="31"/>
        <v>3.8668799999999997</v>
      </c>
      <c r="AI32" s="32">
        <f t="shared" si="32"/>
        <v>3.93472</v>
      </c>
      <c r="AJ32" s="32">
        <f t="shared" si="33"/>
        <v>4.0025599999999999</v>
      </c>
      <c r="AK32" s="32">
        <f t="shared" si="34"/>
        <v>4.0703999999999994</v>
      </c>
      <c r="AL32" s="32">
        <f t="shared" si="35"/>
        <v>4.1382399999999997</v>
      </c>
      <c r="AM32" s="32">
        <f t="shared" si="36"/>
        <v>4.20608</v>
      </c>
      <c r="AN32" s="32">
        <f t="shared" si="37"/>
        <v>4.2739200000000004</v>
      </c>
      <c r="AO32" s="32">
        <f t="shared" si="38"/>
        <v>4.3417599999999998</v>
      </c>
      <c r="AP32" s="32">
        <f t="shared" si="39"/>
        <v>4.4096000000000002</v>
      </c>
      <c r="AQ32" s="32">
        <f t="shared" si="40"/>
        <v>4.4774400000000005</v>
      </c>
      <c r="AR32" s="32">
        <f t="shared" si="41"/>
        <v>4.5452800000000009</v>
      </c>
      <c r="AS32" s="32">
        <f t="shared" si="42"/>
        <v>4.6131200000000003</v>
      </c>
      <c r="AT32" s="32">
        <f t="shared" si="43"/>
        <v>4.6809599999999998</v>
      </c>
      <c r="AU32" s="32">
        <f t="shared" si="44"/>
        <v>4.7487999999999992</v>
      </c>
      <c r="AV32" s="32">
        <f t="shared" si="45"/>
        <v>4.8166399999999996</v>
      </c>
      <c r="AW32" s="32">
        <f t="shared" si="46"/>
        <v>4.8844799999999999</v>
      </c>
      <c r="AX32" s="32">
        <f t="shared" si="47"/>
        <v>4.9523199999999994</v>
      </c>
      <c r="AY32" s="32">
        <f t="shared" si="48"/>
        <v>5.0201599999999997</v>
      </c>
      <c r="AZ32" s="32">
        <f t="shared" si="49"/>
        <v>5.0880000000000001</v>
      </c>
      <c r="BA32" s="32">
        <f t="shared" si="50"/>
        <v>5.1558400000000004</v>
      </c>
      <c r="BB32" s="32">
        <f t="shared" si="51"/>
        <v>5.2236799999999999</v>
      </c>
      <c r="BC32" s="32">
        <f t="shared" si="52"/>
        <v>5.2915200000000002</v>
      </c>
      <c r="BD32" s="32">
        <f t="shared" si="53"/>
        <v>5.3593600000000006</v>
      </c>
      <c r="BE32" s="32">
        <f t="shared" si="54"/>
        <v>5.4272000000000009</v>
      </c>
      <c r="BF32" s="32">
        <f t="shared" si="55"/>
        <v>5.4950400000000004</v>
      </c>
      <c r="BG32" s="32">
        <f t="shared" si="56"/>
        <v>5.5628799999999998</v>
      </c>
      <c r="BH32" s="32">
        <f t="shared" si="57"/>
        <v>5.6307199999999993</v>
      </c>
      <c r="BI32" s="32">
        <f t="shared" si="58"/>
        <v>5.6985599999999996</v>
      </c>
      <c r="BJ32" s="32">
        <f t="shared" si="59"/>
        <v>5.7664</v>
      </c>
      <c r="BK32" s="32">
        <f t="shared" si="60"/>
        <v>5.8342399999999994</v>
      </c>
      <c r="BL32" s="32">
        <f t="shared" si="61"/>
        <v>5.9020799999999998</v>
      </c>
      <c r="BM32" s="32">
        <f t="shared" si="62"/>
        <v>5.9699200000000001</v>
      </c>
      <c r="BN32" s="32">
        <f t="shared" si="63"/>
        <v>6.0377600000000005</v>
      </c>
      <c r="BO32" s="32">
        <f t="shared" si="64"/>
        <v>6.2412800000000006</v>
      </c>
      <c r="BP32" s="32">
        <f t="shared" si="65"/>
        <v>6.3769600000000004</v>
      </c>
      <c r="BQ32" s="32">
        <f t="shared" si="66"/>
        <v>6.5126399999999993</v>
      </c>
      <c r="BR32" s="32">
        <f t="shared" si="67"/>
        <v>6.5804799999999997</v>
      </c>
      <c r="BS32" s="32">
        <f t="shared" si="68"/>
        <v>6.64832</v>
      </c>
      <c r="BT32" s="32">
        <f t="shared" si="69"/>
        <v>6.7161599999999995</v>
      </c>
      <c r="BU32" s="32">
        <f t="shared" si="70"/>
        <v>6.7839999999999998</v>
      </c>
      <c r="BV32" s="32">
        <f t="shared" si="71"/>
        <v>6.9196800000000005</v>
      </c>
      <c r="BW32" s="32">
        <f t="shared" si="72"/>
        <v>6.9875200000000008</v>
      </c>
      <c r="BX32" s="32">
        <f t="shared" si="73"/>
        <v>7.0553600000000003</v>
      </c>
      <c r="BY32" s="32">
        <f t="shared" si="74"/>
        <v>7.1232000000000006</v>
      </c>
      <c r="BZ32" s="32">
        <f t="shared" si="75"/>
        <v>7.2588800000000004</v>
      </c>
      <c r="CA32" s="32">
        <f t="shared" si="76"/>
        <v>7.4624000000000006</v>
      </c>
      <c r="CB32" s="32">
        <f t="shared" si="77"/>
        <v>7.5980800000000013</v>
      </c>
      <c r="CC32" s="32">
        <f t="shared" si="78"/>
        <v>7.665919999999999</v>
      </c>
      <c r="CD32" s="32">
        <f t="shared" si="79"/>
        <v>7.7337599999999993</v>
      </c>
      <c r="CE32" s="32">
        <f t="shared" si="80"/>
        <v>7.8015999999999996</v>
      </c>
      <c r="CF32" s="32">
        <f t="shared" si="81"/>
        <v>8.0051199999999998</v>
      </c>
      <c r="CG32" s="32">
        <f t="shared" si="82"/>
        <v>8.0729600000000001</v>
      </c>
      <c r="CH32" s="32">
        <f t="shared" si="83"/>
        <v>8.2764799999999994</v>
      </c>
      <c r="CI32" s="32">
        <f t="shared" si="84"/>
        <v>8.3443199999999997</v>
      </c>
      <c r="CJ32" s="32">
        <f t="shared" si="85"/>
        <v>8.4121600000000001</v>
      </c>
      <c r="CK32" s="32">
        <f t="shared" si="86"/>
        <v>8.5478400000000008</v>
      </c>
      <c r="CL32" s="32">
        <f t="shared" si="87"/>
        <v>8.8192000000000004</v>
      </c>
      <c r="CM32" s="32">
        <f t="shared" si="88"/>
        <v>8.8870400000000007</v>
      </c>
      <c r="CN32" s="32">
        <f t="shared" si="89"/>
        <v>9.2940799999999992</v>
      </c>
      <c r="CO32" s="32">
        <f t="shared" si="90"/>
        <v>9.3619199999999996</v>
      </c>
      <c r="CP32" s="32">
        <f t="shared" si="91"/>
        <v>9.8367999999999984</v>
      </c>
      <c r="CQ32" s="32">
        <f t="shared" si="92"/>
        <v>10.243840000000001</v>
      </c>
      <c r="CR32" s="32">
        <f t="shared" si="93"/>
        <v>10.311680000000001</v>
      </c>
      <c r="CS32" s="32">
        <f t="shared" si="94"/>
        <v>10.379520000000001</v>
      </c>
      <c r="CT32" s="32">
        <f t="shared" si="95"/>
        <v>10.854400000000002</v>
      </c>
      <c r="CU32" s="32">
        <f t="shared" si="96"/>
        <v>10.990080000000001</v>
      </c>
      <c r="CV32" s="32">
        <f t="shared" si="97"/>
        <v>11.193599999999998</v>
      </c>
      <c r="CW32" s="32">
        <f t="shared" si="98"/>
        <v>12.007680000000001</v>
      </c>
      <c r="CX32" s="32">
        <f t="shared" si="99"/>
        <v>12.414720000000001</v>
      </c>
      <c r="CY32" s="32">
        <f t="shared" si="100"/>
        <v>12.482560000000001</v>
      </c>
      <c r="CZ32" s="32">
        <f t="shared" si="101"/>
        <v>12.821759999999999</v>
      </c>
      <c r="DA32" s="32">
        <f t="shared" si="102"/>
        <v>12.889599999999998</v>
      </c>
      <c r="DB32" s="32">
        <f t="shared" si="103"/>
        <v>13.025279999999999</v>
      </c>
      <c r="DC32" s="32">
        <f t="shared" si="104"/>
        <v>13.9072</v>
      </c>
      <c r="DD32" s="32">
        <f t="shared" si="105"/>
        <v>14.449920000000001</v>
      </c>
      <c r="DE32" s="32">
        <f t="shared" si="106"/>
        <v>17.638400000000001</v>
      </c>
      <c r="DF32" s="32">
        <f t="shared" si="107"/>
        <v>37.176319999999997</v>
      </c>
    </row>
    <row r="33" spans="1:110" ht="12.6" customHeight="1">
      <c r="A33" s="19" t="s">
        <v>114</v>
      </c>
      <c r="B33" s="26">
        <v>1400</v>
      </c>
      <c r="C33" s="28">
        <f t="shared" si="0"/>
        <v>5600</v>
      </c>
      <c r="D33" s="32">
        <f t="shared" si="1"/>
        <v>5.6</v>
      </c>
      <c r="E33" s="32">
        <f t="shared" si="2"/>
        <v>5.8239999999999998</v>
      </c>
      <c r="F33" s="32">
        <f t="shared" si="3"/>
        <v>6.048</v>
      </c>
      <c r="G33" s="32">
        <f t="shared" si="4"/>
        <v>6.2720000000000011</v>
      </c>
      <c r="H33" s="32">
        <f t="shared" si="5"/>
        <v>6.4960000000000004</v>
      </c>
      <c r="I33" s="32">
        <f t="shared" si="6"/>
        <v>6.72</v>
      </c>
      <c r="J33" s="32">
        <f t="shared" si="7"/>
        <v>6.944</v>
      </c>
      <c r="K33" s="32">
        <f t="shared" si="8"/>
        <v>7.1680000000000001</v>
      </c>
      <c r="L33" s="32">
        <f t="shared" si="9"/>
        <v>7.3920000000000003</v>
      </c>
      <c r="M33" s="32">
        <f t="shared" si="10"/>
        <v>7.6160000000000005</v>
      </c>
      <c r="N33" s="32">
        <f t="shared" si="11"/>
        <v>7.839999999999999</v>
      </c>
      <c r="O33" s="32">
        <f t="shared" si="12"/>
        <v>8.0640000000000001</v>
      </c>
      <c r="P33" s="32">
        <f t="shared" si="13"/>
        <v>8.2880000000000003</v>
      </c>
      <c r="Q33" s="32">
        <f t="shared" si="14"/>
        <v>8.5120000000000005</v>
      </c>
      <c r="R33" s="32">
        <f t="shared" si="15"/>
        <v>8.7360000000000007</v>
      </c>
      <c r="S33" s="32">
        <f t="shared" si="16"/>
        <v>8.9600000000000009</v>
      </c>
      <c r="T33" s="32">
        <f t="shared" si="17"/>
        <v>9.1839999999999993</v>
      </c>
      <c r="U33" s="32">
        <f t="shared" si="18"/>
        <v>9.4079999999999995</v>
      </c>
      <c r="V33" s="32">
        <f t="shared" si="19"/>
        <v>9.6319999999999997</v>
      </c>
      <c r="W33" s="32">
        <f t="shared" si="20"/>
        <v>10.304</v>
      </c>
      <c r="X33" s="32">
        <f t="shared" si="21"/>
        <v>10.528</v>
      </c>
      <c r="Y33" s="32">
        <f t="shared" si="22"/>
        <v>10.752000000000001</v>
      </c>
      <c r="Z33" s="32">
        <f t="shared" si="23"/>
        <v>10.976000000000001</v>
      </c>
      <c r="AA33" s="32">
        <f t="shared" si="24"/>
        <v>11.2</v>
      </c>
      <c r="AB33" s="32">
        <f t="shared" si="25"/>
        <v>11.423999999999999</v>
      </c>
      <c r="AC33" s="32">
        <f t="shared" si="26"/>
        <v>11.648</v>
      </c>
      <c r="AD33" s="32">
        <f t="shared" si="27"/>
        <v>11.872</v>
      </c>
      <c r="AE33" s="32">
        <f t="shared" si="28"/>
        <v>12.096</v>
      </c>
      <c r="AF33" s="32">
        <f t="shared" si="29"/>
        <v>12.320000000000002</v>
      </c>
      <c r="AG33" s="32">
        <f t="shared" si="30"/>
        <v>12.544000000000002</v>
      </c>
      <c r="AH33" s="32">
        <f t="shared" si="31"/>
        <v>12.767999999999999</v>
      </c>
      <c r="AI33" s="32">
        <f t="shared" si="32"/>
        <v>12.992000000000001</v>
      </c>
      <c r="AJ33" s="32">
        <f t="shared" si="33"/>
        <v>13.215999999999999</v>
      </c>
      <c r="AK33" s="32">
        <f t="shared" si="34"/>
        <v>13.44</v>
      </c>
      <c r="AL33" s="32">
        <f t="shared" si="35"/>
        <v>13.664</v>
      </c>
      <c r="AM33" s="32">
        <f t="shared" si="36"/>
        <v>13.888</v>
      </c>
      <c r="AN33" s="32">
        <f t="shared" si="37"/>
        <v>14.112</v>
      </c>
      <c r="AO33" s="32">
        <f t="shared" si="38"/>
        <v>14.336</v>
      </c>
      <c r="AP33" s="32">
        <f t="shared" si="39"/>
        <v>14.56</v>
      </c>
      <c r="AQ33" s="32">
        <f t="shared" si="40"/>
        <v>14.784000000000001</v>
      </c>
      <c r="AR33" s="32">
        <f t="shared" si="41"/>
        <v>15.007999999999999</v>
      </c>
      <c r="AS33" s="32">
        <f t="shared" si="42"/>
        <v>15.232000000000001</v>
      </c>
      <c r="AT33" s="32">
        <f t="shared" si="43"/>
        <v>15.455999999999998</v>
      </c>
      <c r="AU33" s="32">
        <f t="shared" si="44"/>
        <v>15.679999999999998</v>
      </c>
      <c r="AV33" s="32">
        <f t="shared" si="45"/>
        <v>15.904</v>
      </c>
      <c r="AW33" s="32">
        <f t="shared" si="46"/>
        <v>16.128</v>
      </c>
      <c r="AX33" s="32">
        <f t="shared" si="47"/>
        <v>16.352</v>
      </c>
      <c r="AY33" s="32">
        <f t="shared" si="48"/>
        <v>16.576000000000001</v>
      </c>
      <c r="AZ33" s="32">
        <f t="shared" si="49"/>
        <v>16.8</v>
      </c>
      <c r="BA33" s="32">
        <f t="shared" si="50"/>
        <v>17.024000000000001</v>
      </c>
      <c r="BB33" s="32">
        <f t="shared" si="51"/>
        <v>17.248000000000001</v>
      </c>
      <c r="BC33" s="32">
        <f t="shared" si="52"/>
        <v>17.472000000000001</v>
      </c>
      <c r="BD33" s="32">
        <f t="shared" si="53"/>
        <v>17.696000000000002</v>
      </c>
      <c r="BE33" s="32">
        <f t="shared" si="54"/>
        <v>17.920000000000002</v>
      </c>
      <c r="BF33" s="32">
        <f t="shared" si="55"/>
        <v>18.143999999999998</v>
      </c>
      <c r="BG33" s="32">
        <f t="shared" si="56"/>
        <v>18.367999999999999</v>
      </c>
      <c r="BH33" s="32">
        <f t="shared" si="57"/>
        <v>18.591999999999999</v>
      </c>
      <c r="BI33" s="32">
        <f t="shared" si="58"/>
        <v>18.815999999999999</v>
      </c>
      <c r="BJ33" s="32">
        <f t="shared" si="59"/>
        <v>19.04</v>
      </c>
      <c r="BK33" s="32">
        <f t="shared" si="60"/>
        <v>19.263999999999999</v>
      </c>
      <c r="BL33" s="32">
        <f t="shared" si="61"/>
        <v>19.488</v>
      </c>
      <c r="BM33" s="32">
        <f t="shared" si="62"/>
        <v>19.712</v>
      </c>
      <c r="BN33" s="32">
        <f t="shared" si="63"/>
        <v>19.936</v>
      </c>
      <c r="BO33" s="32">
        <f t="shared" si="64"/>
        <v>20.608000000000001</v>
      </c>
      <c r="BP33" s="32">
        <f t="shared" si="65"/>
        <v>21.056000000000001</v>
      </c>
      <c r="BQ33" s="32">
        <f t="shared" si="66"/>
        <v>21.504000000000001</v>
      </c>
      <c r="BR33" s="32">
        <f t="shared" si="67"/>
        <v>21.728000000000002</v>
      </c>
      <c r="BS33" s="32">
        <f t="shared" si="68"/>
        <v>21.952000000000002</v>
      </c>
      <c r="BT33" s="32">
        <f t="shared" si="69"/>
        <v>22.175999999999998</v>
      </c>
      <c r="BU33" s="32">
        <f t="shared" si="70"/>
        <v>22.4</v>
      </c>
      <c r="BV33" s="32">
        <f t="shared" si="71"/>
        <v>22.847999999999999</v>
      </c>
      <c r="BW33" s="32">
        <f t="shared" si="72"/>
        <v>23.071999999999999</v>
      </c>
      <c r="BX33" s="32">
        <f t="shared" si="73"/>
        <v>23.295999999999999</v>
      </c>
      <c r="BY33" s="32">
        <f t="shared" si="74"/>
        <v>23.52</v>
      </c>
      <c r="BZ33" s="32">
        <f t="shared" si="75"/>
        <v>23.968</v>
      </c>
      <c r="CA33" s="32">
        <f t="shared" si="76"/>
        <v>24.640000000000004</v>
      </c>
      <c r="CB33" s="32">
        <f t="shared" si="77"/>
        <v>25.088000000000005</v>
      </c>
      <c r="CC33" s="32">
        <f t="shared" si="78"/>
        <v>25.311999999999998</v>
      </c>
      <c r="CD33" s="32">
        <f t="shared" si="79"/>
        <v>25.535999999999998</v>
      </c>
      <c r="CE33" s="32">
        <f t="shared" si="80"/>
        <v>25.759999999999998</v>
      </c>
      <c r="CF33" s="32">
        <f t="shared" si="81"/>
        <v>26.431999999999999</v>
      </c>
      <c r="CG33" s="32">
        <f t="shared" si="82"/>
        <v>26.655999999999999</v>
      </c>
      <c r="CH33" s="32">
        <f t="shared" si="83"/>
        <v>27.327999999999999</v>
      </c>
      <c r="CI33" s="32">
        <f t="shared" si="84"/>
        <v>27.552</v>
      </c>
      <c r="CJ33" s="32">
        <f t="shared" si="85"/>
        <v>27.776</v>
      </c>
      <c r="CK33" s="32">
        <f t="shared" si="86"/>
        <v>28.224</v>
      </c>
      <c r="CL33" s="32">
        <f t="shared" si="87"/>
        <v>29.12</v>
      </c>
      <c r="CM33" s="32">
        <f t="shared" si="88"/>
        <v>29.344000000000001</v>
      </c>
      <c r="CN33" s="32">
        <f t="shared" si="89"/>
        <v>30.688000000000002</v>
      </c>
      <c r="CO33" s="32">
        <f t="shared" si="90"/>
        <v>30.911999999999995</v>
      </c>
      <c r="CP33" s="32">
        <f t="shared" si="91"/>
        <v>32.479999999999997</v>
      </c>
      <c r="CQ33" s="32">
        <f t="shared" si="92"/>
        <v>33.823999999999998</v>
      </c>
      <c r="CR33" s="32">
        <f t="shared" si="93"/>
        <v>34.048000000000002</v>
      </c>
      <c r="CS33" s="32">
        <f t="shared" si="94"/>
        <v>34.271999999999998</v>
      </c>
      <c r="CT33" s="32">
        <f t="shared" si="95"/>
        <v>35.840000000000003</v>
      </c>
      <c r="CU33" s="32">
        <f t="shared" si="96"/>
        <v>36.287999999999997</v>
      </c>
      <c r="CV33" s="32">
        <f t="shared" si="97"/>
        <v>36.96</v>
      </c>
      <c r="CW33" s="32">
        <f t="shared" si="98"/>
        <v>39.648000000000003</v>
      </c>
      <c r="CX33" s="32">
        <f t="shared" si="99"/>
        <v>40.991999999999997</v>
      </c>
      <c r="CY33" s="32">
        <f t="shared" si="100"/>
        <v>41.216000000000001</v>
      </c>
      <c r="CZ33" s="32">
        <f t="shared" si="101"/>
        <v>42.335999999999999</v>
      </c>
      <c r="DA33" s="32">
        <f t="shared" si="102"/>
        <v>42.56</v>
      </c>
      <c r="DB33" s="32">
        <f t="shared" si="103"/>
        <v>43.008000000000003</v>
      </c>
      <c r="DC33" s="32">
        <f t="shared" si="104"/>
        <v>45.919999999999995</v>
      </c>
      <c r="DD33" s="32">
        <f t="shared" si="105"/>
        <v>47.712000000000003</v>
      </c>
      <c r="DE33" s="32">
        <f t="shared" si="106"/>
        <v>58.24</v>
      </c>
      <c r="DF33" s="32">
        <f t="shared" si="107"/>
        <v>122.75200000000001</v>
      </c>
    </row>
    <row r="34" spans="1:110" ht="12.6" customHeight="1">
      <c r="A34" s="17" t="s">
        <v>86</v>
      </c>
      <c r="B34" s="28">
        <v>400</v>
      </c>
      <c r="C34" s="28">
        <f t="shared" si="0"/>
        <v>1600</v>
      </c>
      <c r="D34" s="32">
        <f t="shared" si="1"/>
        <v>1.6</v>
      </c>
      <c r="E34" s="32">
        <f t="shared" si="2"/>
        <v>1.6639999999999999</v>
      </c>
      <c r="F34" s="32">
        <f t="shared" si="3"/>
        <v>1.728</v>
      </c>
      <c r="G34" s="32">
        <f t="shared" si="4"/>
        <v>1.7920000000000003</v>
      </c>
      <c r="H34" s="32">
        <f t="shared" si="5"/>
        <v>1.8559999999999999</v>
      </c>
      <c r="I34" s="32">
        <f t="shared" si="6"/>
        <v>1.92</v>
      </c>
      <c r="J34" s="32">
        <f t="shared" si="7"/>
        <v>1.984</v>
      </c>
      <c r="K34" s="32">
        <f t="shared" si="8"/>
        <v>2.048</v>
      </c>
      <c r="L34" s="32">
        <f t="shared" si="9"/>
        <v>2.1120000000000001</v>
      </c>
      <c r="M34" s="32">
        <f t="shared" si="10"/>
        <v>2.1760000000000002</v>
      </c>
      <c r="N34" s="32">
        <f t="shared" si="11"/>
        <v>2.2400000000000002</v>
      </c>
      <c r="O34" s="32">
        <f t="shared" si="12"/>
        <v>2.3039999999999998</v>
      </c>
      <c r="P34" s="32">
        <f t="shared" si="13"/>
        <v>2.3679999999999999</v>
      </c>
      <c r="Q34" s="32">
        <f t="shared" si="14"/>
        <v>2.4319999999999999</v>
      </c>
      <c r="R34" s="32">
        <f t="shared" si="15"/>
        <v>2.496</v>
      </c>
      <c r="S34" s="32">
        <f t="shared" si="16"/>
        <v>2.56</v>
      </c>
      <c r="T34" s="32">
        <f t="shared" si="17"/>
        <v>2.6240000000000001</v>
      </c>
      <c r="U34" s="32">
        <f t="shared" si="18"/>
        <v>2.6880000000000002</v>
      </c>
      <c r="V34" s="32">
        <f t="shared" si="19"/>
        <v>2.7519999999999998</v>
      </c>
      <c r="W34" s="32">
        <f t="shared" si="20"/>
        <v>2.944</v>
      </c>
      <c r="X34" s="32">
        <f t="shared" si="21"/>
        <v>3.008</v>
      </c>
      <c r="Y34" s="32">
        <f t="shared" si="22"/>
        <v>3.0720000000000001</v>
      </c>
      <c r="Z34" s="32">
        <f t="shared" si="23"/>
        <v>3.1360000000000001</v>
      </c>
      <c r="AA34" s="32">
        <f t="shared" si="24"/>
        <v>3.2</v>
      </c>
      <c r="AB34" s="32">
        <f t="shared" si="25"/>
        <v>3.2639999999999998</v>
      </c>
      <c r="AC34" s="32">
        <f t="shared" si="26"/>
        <v>3.3279999999999998</v>
      </c>
      <c r="AD34" s="32">
        <f t="shared" si="27"/>
        <v>3.3919999999999999</v>
      </c>
      <c r="AE34" s="32">
        <f t="shared" si="28"/>
        <v>3.456</v>
      </c>
      <c r="AF34" s="32">
        <f t="shared" si="29"/>
        <v>3.5200000000000005</v>
      </c>
      <c r="AG34" s="32">
        <f t="shared" si="30"/>
        <v>3.5840000000000005</v>
      </c>
      <c r="AH34" s="32">
        <f t="shared" si="31"/>
        <v>3.6479999999999997</v>
      </c>
      <c r="AI34" s="32">
        <f t="shared" si="32"/>
        <v>3.7119999999999997</v>
      </c>
      <c r="AJ34" s="32">
        <f t="shared" si="33"/>
        <v>3.7759999999999998</v>
      </c>
      <c r="AK34" s="32">
        <f t="shared" si="34"/>
        <v>3.84</v>
      </c>
      <c r="AL34" s="32">
        <f t="shared" si="35"/>
        <v>3.9039999999999999</v>
      </c>
      <c r="AM34" s="32">
        <f t="shared" si="36"/>
        <v>3.968</v>
      </c>
      <c r="AN34" s="32">
        <f t="shared" si="37"/>
        <v>4.032</v>
      </c>
      <c r="AO34" s="32">
        <f t="shared" si="38"/>
        <v>4.0960000000000001</v>
      </c>
      <c r="AP34" s="32">
        <f t="shared" si="39"/>
        <v>4.16</v>
      </c>
      <c r="AQ34" s="32">
        <f t="shared" si="40"/>
        <v>4.2240000000000002</v>
      </c>
      <c r="AR34" s="32">
        <f t="shared" si="41"/>
        <v>4.2880000000000003</v>
      </c>
      <c r="AS34" s="32">
        <f t="shared" si="42"/>
        <v>4.3520000000000003</v>
      </c>
      <c r="AT34" s="32">
        <f t="shared" si="43"/>
        <v>4.4160000000000004</v>
      </c>
      <c r="AU34" s="32">
        <f t="shared" si="44"/>
        <v>4.4800000000000004</v>
      </c>
      <c r="AV34" s="32">
        <f t="shared" si="45"/>
        <v>4.5439999999999996</v>
      </c>
      <c r="AW34" s="32">
        <f t="shared" si="46"/>
        <v>4.6079999999999997</v>
      </c>
      <c r="AX34" s="32">
        <f t="shared" si="47"/>
        <v>4.6719999999999997</v>
      </c>
      <c r="AY34" s="32">
        <f t="shared" si="48"/>
        <v>4.7359999999999998</v>
      </c>
      <c r="AZ34" s="32">
        <f t="shared" si="49"/>
        <v>4.8</v>
      </c>
      <c r="BA34" s="32">
        <f t="shared" si="50"/>
        <v>4.8639999999999999</v>
      </c>
      <c r="BB34" s="32">
        <f t="shared" si="51"/>
        <v>4.9279999999999999</v>
      </c>
      <c r="BC34" s="32">
        <f t="shared" si="52"/>
        <v>4.992</v>
      </c>
      <c r="BD34" s="32">
        <f t="shared" si="53"/>
        <v>5.056</v>
      </c>
      <c r="BE34" s="32">
        <f t="shared" si="54"/>
        <v>5.12</v>
      </c>
      <c r="BF34" s="32">
        <f t="shared" si="55"/>
        <v>5.1840000000000002</v>
      </c>
      <c r="BG34" s="32">
        <f t="shared" si="56"/>
        <v>5.2480000000000002</v>
      </c>
      <c r="BH34" s="32">
        <f t="shared" si="57"/>
        <v>5.3120000000000003</v>
      </c>
      <c r="BI34" s="32">
        <f t="shared" si="58"/>
        <v>5.3760000000000003</v>
      </c>
      <c r="BJ34" s="32">
        <f t="shared" si="59"/>
        <v>5.44</v>
      </c>
      <c r="BK34" s="32">
        <f t="shared" si="60"/>
        <v>5.5039999999999996</v>
      </c>
      <c r="BL34" s="32">
        <f t="shared" si="61"/>
        <v>5.5679999999999996</v>
      </c>
      <c r="BM34" s="32">
        <f t="shared" si="62"/>
        <v>5.6319999999999997</v>
      </c>
      <c r="BN34" s="32">
        <f t="shared" si="63"/>
        <v>5.6959999999999997</v>
      </c>
      <c r="BO34" s="32">
        <f t="shared" si="64"/>
        <v>5.8879999999999999</v>
      </c>
      <c r="BP34" s="32">
        <f t="shared" si="65"/>
        <v>6.016</v>
      </c>
      <c r="BQ34" s="32">
        <f t="shared" si="66"/>
        <v>6.1440000000000001</v>
      </c>
      <c r="BR34" s="32">
        <f t="shared" si="67"/>
        <v>6.2080000000000002</v>
      </c>
      <c r="BS34" s="32">
        <f t="shared" si="68"/>
        <v>6.2720000000000002</v>
      </c>
      <c r="BT34" s="32">
        <f t="shared" si="69"/>
        <v>6.3360000000000003</v>
      </c>
      <c r="BU34" s="32">
        <f t="shared" si="70"/>
        <v>6.4</v>
      </c>
      <c r="BV34" s="32">
        <f t="shared" si="71"/>
        <v>6.5279999999999996</v>
      </c>
      <c r="BW34" s="32">
        <f t="shared" si="72"/>
        <v>6.5919999999999996</v>
      </c>
      <c r="BX34" s="32">
        <f t="shared" si="73"/>
        <v>6.6559999999999997</v>
      </c>
      <c r="BY34" s="32">
        <f t="shared" si="74"/>
        <v>6.72</v>
      </c>
      <c r="BZ34" s="32">
        <f t="shared" si="75"/>
        <v>6.8479999999999999</v>
      </c>
      <c r="CA34" s="32">
        <f t="shared" si="76"/>
        <v>7.0400000000000009</v>
      </c>
      <c r="CB34" s="32">
        <f t="shared" si="77"/>
        <v>7.168000000000001</v>
      </c>
      <c r="CC34" s="32">
        <f t="shared" si="78"/>
        <v>7.2319999999999993</v>
      </c>
      <c r="CD34" s="32">
        <f t="shared" si="79"/>
        <v>7.2959999999999994</v>
      </c>
      <c r="CE34" s="32">
        <f t="shared" si="80"/>
        <v>7.3599999999999994</v>
      </c>
      <c r="CF34" s="32">
        <f t="shared" si="81"/>
        <v>7.5519999999999996</v>
      </c>
      <c r="CG34" s="32">
        <f t="shared" si="82"/>
        <v>7.6159999999999997</v>
      </c>
      <c r="CH34" s="32">
        <f t="shared" si="83"/>
        <v>7.8079999999999998</v>
      </c>
      <c r="CI34" s="32">
        <f t="shared" si="84"/>
        <v>7.8719999999999999</v>
      </c>
      <c r="CJ34" s="32">
        <f t="shared" si="85"/>
        <v>7.9359999999999999</v>
      </c>
      <c r="CK34" s="32">
        <f t="shared" si="86"/>
        <v>8.0640000000000001</v>
      </c>
      <c r="CL34" s="32">
        <f t="shared" si="87"/>
        <v>8.32</v>
      </c>
      <c r="CM34" s="32">
        <f t="shared" si="88"/>
        <v>8.3840000000000003</v>
      </c>
      <c r="CN34" s="32">
        <f t="shared" si="89"/>
        <v>8.7680000000000007</v>
      </c>
      <c r="CO34" s="32">
        <f t="shared" si="90"/>
        <v>8.8320000000000007</v>
      </c>
      <c r="CP34" s="32">
        <f t="shared" si="91"/>
        <v>9.2799999999999994</v>
      </c>
      <c r="CQ34" s="32">
        <f t="shared" si="92"/>
        <v>9.6639999999999997</v>
      </c>
      <c r="CR34" s="32">
        <f t="shared" si="93"/>
        <v>9.7279999999999998</v>
      </c>
      <c r="CS34" s="32">
        <f t="shared" si="94"/>
        <v>9.7919999999999998</v>
      </c>
      <c r="CT34" s="32">
        <f t="shared" si="95"/>
        <v>10.24</v>
      </c>
      <c r="CU34" s="32">
        <f t="shared" si="96"/>
        <v>10.368</v>
      </c>
      <c r="CV34" s="32">
        <f t="shared" si="97"/>
        <v>10.56</v>
      </c>
      <c r="CW34" s="32">
        <f t="shared" si="98"/>
        <v>11.327999999999999</v>
      </c>
      <c r="CX34" s="32">
        <f t="shared" si="99"/>
        <v>11.712</v>
      </c>
      <c r="CY34" s="32">
        <f t="shared" si="100"/>
        <v>11.776</v>
      </c>
      <c r="CZ34" s="32">
        <f t="shared" si="101"/>
        <v>12.096</v>
      </c>
      <c r="DA34" s="32">
        <f t="shared" si="102"/>
        <v>12.16</v>
      </c>
      <c r="DB34" s="32">
        <f t="shared" si="103"/>
        <v>12.288</v>
      </c>
      <c r="DC34" s="32">
        <f t="shared" si="104"/>
        <v>13.119999999999997</v>
      </c>
      <c r="DD34" s="32">
        <f t="shared" si="105"/>
        <v>13.632</v>
      </c>
      <c r="DE34" s="32">
        <f t="shared" si="106"/>
        <v>16.64</v>
      </c>
      <c r="DF34" s="32">
        <f t="shared" si="107"/>
        <v>35.072000000000003</v>
      </c>
    </row>
    <row r="35" spans="1:110" ht="12.6" customHeight="1">
      <c r="A35" s="17" t="s">
        <v>95</v>
      </c>
      <c r="B35" s="26">
        <v>140</v>
      </c>
      <c r="C35" s="28">
        <f t="shared" si="0"/>
        <v>560</v>
      </c>
      <c r="D35" s="32">
        <f t="shared" si="1"/>
        <v>0.56000000000000005</v>
      </c>
      <c r="E35" s="32">
        <f t="shared" si="2"/>
        <v>0.58240000000000003</v>
      </c>
      <c r="F35" s="32">
        <f t="shared" si="3"/>
        <v>0.60480000000000012</v>
      </c>
      <c r="G35" s="32">
        <f t="shared" si="4"/>
        <v>0.62720000000000009</v>
      </c>
      <c r="H35" s="32">
        <f t="shared" si="5"/>
        <v>0.64959999999999996</v>
      </c>
      <c r="I35" s="32">
        <f t="shared" si="6"/>
        <v>0.67200000000000004</v>
      </c>
      <c r="J35" s="32">
        <f t="shared" si="7"/>
        <v>0.69440000000000002</v>
      </c>
      <c r="K35" s="32">
        <f t="shared" si="8"/>
        <v>0.7168000000000001</v>
      </c>
      <c r="L35" s="32">
        <f t="shared" si="9"/>
        <v>0.73920000000000008</v>
      </c>
      <c r="M35" s="32">
        <f t="shared" si="10"/>
        <v>0.76160000000000005</v>
      </c>
      <c r="N35" s="32">
        <f t="shared" si="11"/>
        <v>0.78400000000000003</v>
      </c>
      <c r="O35" s="32">
        <f t="shared" si="12"/>
        <v>0.80640000000000001</v>
      </c>
      <c r="P35" s="32">
        <f t="shared" si="13"/>
        <v>0.82879999999999998</v>
      </c>
      <c r="Q35" s="32">
        <f t="shared" si="14"/>
        <v>0.85120000000000007</v>
      </c>
      <c r="R35" s="32">
        <f t="shared" si="15"/>
        <v>0.87360000000000004</v>
      </c>
      <c r="S35" s="32">
        <f t="shared" si="16"/>
        <v>0.89600000000000002</v>
      </c>
      <c r="T35" s="32">
        <f t="shared" si="17"/>
        <v>0.91839999999999999</v>
      </c>
      <c r="U35" s="32">
        <f t="shared" si="18"/>
        <v>0.94079999999999997</v>
      </c>
      <c r="V35" s="32">
        <f t="shared" si="19"/>
        <v>0.96319999999999995</v>
      </c>
      <c r="W35" s="32">
        <f t="shared" si="20"/>
        <v>1.0304</v>
      </c>
      <c r="X35" s="32">
        <f t="shared" si="21"/>
        <v>1.0528</v>
      </c>
      <c r="Y35" s="32">
        <f t="shared" si="22"/>
        <v>1.0752000000000002</v>
      </c>
      <c r="Z35" s="32">
        <f t="shared" si="23"/>
        <v>1.0975999999999999</v>
      </c>
      <c r="AA35" s="32">
        <f t="shared" si="24"/>
        <v>1.1200000000000001</v>
      </c>
      <c r="AB35" s="32">
        <f t="shared" si="25"/>
        <v>1.1424000000000001</v>
      </c>
      <c r="AC35" s="32">
        <f t="shared" si="26"/>
        <v>1.1648000000000001</v>
      </c>
      <c r="AD35" s="32">
        <f t="shared" si="27"/>
        <v>1.1872</v>
      </c>
      <c r="AE35" s="32">
        <f t="shared" si="28"/>
        <v>1.2096000000000002</v>
      </c>
      <c r="AF35" s="32">
        <f t="shared" si="29"/>
        <v>1.232</v>
      </c>
      <c r="AG35" s="32">
        <f t="shared" si="30"/>
        <v>1.2544000000000002</v>
      </c>
      <c r="AH35" s="32">
        <f t="shared" si="31"/>
        <v>1.2767999999999999</v>
      </c>
      <c r="AI35" s="32">
        <f t="shared" si="32"/>
        <v>1.2991999999999999</v>
      </c>
      <c r="AJ35" s="32">
        <f t="shared" si="33"/>
        <v>1.3215999999999999</v>
      </c>
      <c r="AK35" s="32">
        <f t="shared" si="34"/>
        <v>1.3440000000000001</v>
      </c>
      <c r="AL35" s="32">
        <f t="shared" si="35"/>
        <v>1.3663999999999998</v>
      </c>
      <c r="AM35" s="32">
        <f t="shared" si="36"/>
        <v>1.3888</v>
      </c>
      <c r="AN35" s="32">
        <f t="shared" si="37"/>
        <v>1.4112</v>
      </c>
      <c r="AO35" s="32">
        <f t="shared" si="38"/>
        <v>1.4336000000000002</v>
      </c>
      <c r="AP35" s="32">
        <f t="shared" si="39"/>
        <v>1.456</v>
      </c>
      <c r="AQ35" s="32">
        <f t="shared" si="40"/>
        <v>1.4784000000000002</v>
      </c>
      <c r="AR35" s="32">
        <f t="shared" si="41"/>
        <v>1.5008000000000001</v>
      </c>
      <c r="AS35" s="32">
        <f t="shared" si="42"/>
        <v>1.5232000000000001</v>
      </c>
      <c r="AT35" s="32">
        <f t="shared" si="43"/>
        <v>1.5455999999999999</v>
      </c>
      <c r="AU35" s="32">
        <f t="shared" si="44"/>
        <v>1.5680000000000001</v>
      </c>
      <c r="AV35" s="32">
        <f t="shared" si="45"/>
        <v>1.5903999999999998</v>
      </c>
      <c r="AW35" s="32">
        <f t="shared" si="46"/>
        <v>1.6128</v>
      </c>
      <c r="AX35" s="32">
        <f t="shared" si="47"/>
        <v>1.6352</v>
      </c>
      <c r="AY35" s="32">
        <f t="shared" si="48"/>
        <v>1.6576</v>
      </c>
      <c r="AZ35" s="32">
        <f t="shared" si="49"/>
        <v>1.68</v>
      </c>
      <c r="BA35" s="32">
        <f t="shared" si="50"/>
        <v>1.7024000000000001</v>
      </c>
      <c r="BB35" s="32">
        <f t="shared" si="51"/>
        <v>1.7247999999999999</v>
      </c>
      <c r="BC35" s="32">
        <f t="shared" si="52"/>
        <v>1.7472000000000001</v>
      </c>
      <c r="BD35" s="32">
        <f t="shared" si="53"/>
        <v>1.7696000000000001</v>
      </c>
      <c r="BE35" s="32">
        <f t="shared" si="54"/>
        <v>1.792</v>
      </c>
      <c r="BF35" s="32">
        <f t="shared" si="55"/>
        <v>1.8144</v>
      </c>
      <c r="BG35" s="32">
        <f t="shared" si="56"/>
        <v>1.8368</v>
      </c>
      <c r="BH35" s="32">
        <f t="shared" si="57"/>
        <v>1.8591999999999997</v>
      </c>
      <c r="BI35" s="32">
        <f t="shared" si="58"/>
        <v>1.8815999999999999</v>
      </c>
      <c r="BJ35" s="32">
        <f t="shared" si="59"/>
        <v>1.9039999999999999</v>
      </c>
      <c r="BK35" s="32">
        <f t="shared" si="60"/>
        <v>1.9263999999999999</v>
      </c>
      <c r="BL35" s="32">
        <f t="shared" si="61"/>
        <v>1.9487999999999999</v>
      </c>
      <c r="BM35" s="32">
        <f t="shared" si="62"/>
        <v>1.9712000000000001</v>
      </c>
      <c r="BN35" s="32">
        <f t="shared" si="63"/>
        <v>1.9936</v>
      </c>
      <c r="BO35" s="32">
        <f t="shared" si="64"/>
        <v>2.0608</v>
      </c>
      <c r="BP35" s="32">
        <f t="shared" si="65"/>
        <v>2.1055999999999999</v>
      </c>
      <c r="BQ35" s="32">
        <f t="shared" si="66"/>
        <v>2.1504000000000003</v>
      </c>
      <c r="BR35" s="32">
        <f t="shared" si="67"/>
        <v>2.1727999999999996</v>
      </c>
      <c r="BS35" s="32">
        <f t="shared" si="68"/>
        <v>2.1951999999999998</v>
      </c>
      <c r="BT35" s="32">
        <f t="shared" si="69"/>
        <v>2.2176</v>
      </c>
      <c r="BU35" s="32">
        <f t="shared" si="70"/>
        <v>2.2400000000000002</v>
      </c>
      <c r="BV35" s="32">
        <f t="shared" si="71"/>
        <v>2.2848000000000002</v>
      </c>
      <c r="BW35" s="32">
        <f t="shared" si="72"/>
        <v>2.3072000000000004</v>
      </c>
      <c r="BX35" s="32">
        <f t="shared" si="73"/>
        <v>2.3296000000000001</v>
      </c>
      <c r="BY35" s="32">
        <f t="shared" si="74"/>
        <v>2.3519999999999999</v>
      </c>
      <c r="BZ35" s="32">
        <f t="shared" si="75"/>
        <v>2.3968000000000003</v>
      </c>
      <c r="CA35" s="32">
        <f t="shared" si="76"/>
        <v>2.464</v>
      </c>
      <c r="CB35" s="32">
        <f t="shared" si="77"/>
        <v>2.5088000000000004</v>
      </c>
      <c r="CC35" s="32">
        <f t="shared" si="78"/>
        <v>2.5311999999999997</v>
      </c>
      <c r="CD35" s="32">
        <f t="shared" si="79"/>
        <v>2.5535999999999999</v>
      </c>
      <c r="CE35" s="32">
        <f t="shared" si="80"/>
        <v>2.5760000000000001</v>
      </c>
      <c r="CF35" s="32">
        <f t="shared" si="81"/>
        <v>2.6431999999999998</v>
      </c>
      <c r="CG35" s="32">
        <f t="shared" si="82"/>
        <v>2.6656</v>
      </c>
      <c r="CH35" s="32">
        <f t="shared" si="83"/>
        <v>2.7327999999999997</v>
      </c>
      <c r="CI35" s="32">
        <f t="shared" si="84"/>
        <v>2.7551999999999999</v>
      </c>
      <c r="CJ35" s="32">
        <f t="shared" si="85"/>
        <v>2.7776000000000001</v>
      </c>
      <c r="CK35" s="32">
        <f t="shared" si="86"/>
        <v>2.8224</v>
      </c>
      <c r="CL35" s="32">
        <f t="shared" si="87"/>
        <v>2.9119999999999999</v>
      </c>
      <c r="CM35" s="32">
        <f t="shared" si="88"/>
        <v>2.9344000000000001</v>
      </c>
      <c r="CN35" s="32">
        <f t="shared" si="89"/>
        <v>3.0688</v>
      </c>
      <c r="CO35" s="32">
        <f t="shared" si="90"/>
        <v>3.0911999999999997</v>
      </c>
      <c r="CP35" s="32">
        <f t="shared" si="91"/>
        <v>3.2480000000000002</v>
      </c>
      <c r="CQ35" s="32">
        <f t="shared" si="92"/>
        <v>3.3824000000000001</v>
      </c>
      <c r="CR35" s="32">
        <f t="shared" si="93"/>
        <v>3.4048000000000003</v>
      </c>
      <c r="CS35" s="32">
        <f t="shared" si="94"/>
        <v>3.4272000000000005</v>
      </c>
      <c r="CT35" s="32">
        <f t="shared" si="95"/>
        <v>3.5840000000000001</v>
      </c>
      <c r="CU35" s="32">
        <f t="shared" si="96"/>
        <v>3.6288</v>
      </c>
      <c r="CV35" s="32">
        <f t="shared" si="97"/>
        <v>3.6960000000000002</v>
      </c>
      <c r="CW35" s="32">
        <f t="shared" si="98"/>
        <v>3.9648000000000003</v>
      </c>
      <c r="CX35" s="32">
        <f t="shared" si="99"/>
        <v>4.0991999999999997</v>
      </c>
      <c r="CY35" s="32">
        <f t="shared" si="100"/>
        <v>4.1215999999999999</v>
      </c>
      <c r="CZ35" s="32">
        <f t="shared" si="101"/>
        <v>4.2335999999999991</v>
      </c>
      <c r="DA35" s="32">
        <f t="shared" si="102"/>
        <v>4.2560000000000002</v>
      </c>
      <c r="DB35" s="32">
        <f t="shared" si="103"/>
        <v>4.3008000000000006</v>
      </c>
      <c r="DC35" s="32">
        <f t="shared" si="104"/>
        <v>4.5919999999999996</v>
      </c>
      <c r="DD35" s="32">
        <f t="shared" si="105"/>
        <v>4.7711999999999994</v>
      </c>
      <c r="DE35" s="32">
        <f t="shared" si="106"/>
        <v>5.8239999999999998</v>
      </c>
      <c r="DF35" s="32">
        <f t="shared" si="107"/>
        <v>12.2752</v>
      </c>
    </row>
    <row r="36" spans="1:110" ht="12.6" customHeight="1">
      <c r="A36" s="17" t="s">
        <v>68</v>
      </c>
      <c r="B36" s="28">
        <v>345</v>
      </c>
      <c r="C36" s="28">
        <f t="shared" si="0"/>
        <v>1380</v>
      </c>
      <c r="D36" s="32">
        <f t="shared" si="1"/>
        <v>1.38</v>
      </c>
      <c r="E36" s="32">
        <f t="shared" si="2"/>
        <v>1.4352</v>
      </c>
      <c r="F36" s="32">
        <f t="shared" si="3"/>
        <v>1.4904000000000002</v>
      </c>
      <c r="G36" s="32">
        <f t="shared" si="4"/>
        <v>1.5456000000000001</v>
      </c>
      <c r="H36" s="32">
        <f t="shared" si="5"/>
        <v>1.6008</v>
      </c>
      <c r="I36" s="32">
        <f t="shared" si="6"/>
        <v>1.6559999999999999</v>
      </c>
      <c r="J36" s="32">
        <f t="shared" si="7"/>
        <v>1.7112000000000001</v>
      </c>
      <c r="K36" s="32">
        <f t="shared" si="8"/>
        <v>1.7664000000000002</v>
      </c>
      <c r="L36" s="32">
        <f t="shared" si="9"/>
        <v>1.8216000000000001</v>
      </c>
      <c r="M36" s="32">
        <f t="shared" si="10"/>
        <v>1.8768000000000002</v>
      </c>
      <c r="N36" s="32">
        <f t="shared" si="11"/>
        <v>1.9319999999999997</v>
      </c>
      <c r="O36" s="32">
        <f t="shared" si="12"/>
        <v>1.9871999999999999</v>
      </c>
      <c r="P36" s="32">
        <f t="shared" si="13"/>
        <v>2.0423999999999998</v>
      </c>
      <c r="Q36" s="32">
        <f t="shared" si="14"/>
        <v>2.0975999999999999</v>
      </c>
      <c r="R36" s="32">
        <f t="shared" si="15"/>
        <v>2.1528</v>
      </c>
      <c r="S36" s="32">
        <f t="shared" si="16"/>
        <v>2.2080000000000002</v>
      </c>
      <c r="T36" s="32">
        <f t="shared" si="17"/>
        <v>2.2631999999999999</v>
      </c>
      <c r="U36" s="32">
        <f t="shared" si="18"/>
        <v>2.3184</v>
      </c>
      <c r="V36" s="32">
        <f t="shared" si="19"/>
        <v>2.3735999999999997</v>
      </c>
      <c r="W36" s="32">
        <f t="shared" si="20"/>
        <v>2.5392000000000001</v>
      </c>
      <c r="X36" s="32">
        <f t="shared" si="21"/>
        <v>2.5943999999999998</v>
      </c>
      <c r="Y36" s="32">
        <f t="shared" si="22"/>
        <v>2.6496</v>
      </c>
      <c r="Z36" s="32">
        <f t="shared" si="23"/>
        <v>2.7047999999999996</v>
      </c>
      <c r="AA36" s="32">
        <f t="shared" si="24"/>
        <v>2.76</v>
      </c>
      <c r="AB36" s="32">
        <f t="shared" si="25"/>
        <v>2.8152000000000004</v>
      </c>
      <c r="AC36" s="32">
        <f t="shared" si="26"/>
        <v>2.8704000000000001</v>
      </c>
      <c r="AD36" s="32">
        <f t="shared" si="27"/>
        <v>2.9256000000000002</v>
      </c>
      <c r="AE36" s="32">
        <f t="shared" si="28"/>
        <v>2.9808000000000003</v>
      </c>
      <c r="AF36" s="32">
        <f t="shared" si="29"/>
        <v>3.0360000000000005</v>
      </c>
      <c r="AG36" s="32">
        <f t="shared" si="30"/>
        <v>3.0912000000000002</v>
      </c>
      <c r="AH36" s="32">
        <f t="shared" si="31"/>
        <v>3.1463999999999994</v>
      </c>
      <c r="AI36" s="32">
        <f t="shared" si="32"/>
        <v>3.2016</v>
      </c>
      <c r="AJ36" s="32">
        <f t="shared" si="33"/>
        <v>3.2567999999999997</v>
      </c>
      <c r="AK36" s="32">
        <f t="shared" si="34"/>
        <v>3.3119999999999998</v>
      </c>
      <c r="AL36" s="32">
        <f t="shared" si="35"/>
        <v>3.3672</v>
      </c>
      <c r="AM36" s="32">
        <f t="shared" si="36"/>
        <v>3.4224000000000001</v>
      </c>
      <c r="AN36" s="32">
        <f t="shared" si="37"/>
        <v>3.4775999999999998</v>
      </c>
      <c r="AO36" s="32">
        <f t="shared" si="38"/>
        <v>3.5328000000000004</v>
      </c>
      <c r="AP36" s="32">
        <f t="shared" si="39"/>
        <v>3.5880000000000001</v>
      </c>
      <c r="AQ36" s="32">
        <f t="shared" si="40"/>
        <v>3.6432000000000002</v>
      </c>
      <c r="AR36" s="32">
        <f t="shared" si="41"/>
        <v>3.6983999999999999</v>
      </c>
      <c r="AS36" s="32">
        <f t="shared" si="42"/>
        <v>3.7536000000000005</v>
      </c>
      <c r="AT36" s="32">
        <f t="shared" si="43"/>
        <v>3.8087999999999997</v>
      </c>
      <c r="AU36" s="32">
        <f t="shared" si="44"/>
        <v>3.8639999999999994</v>
      </c>
      <c r="AV36" s="32">
        <f t="shared" si="45"/>
        <v>3.9192</v>
      </c>
      <c r="AW36" s="32">
        <f t="shared" si="46"/>
        <v>3.9743999999999997</v>
      </c>
      <c r="AX36" s="32">
        <f t="shared" si="47"/>
        <v>4.0296000000000003</v>
      </c>
      <c r="AY36" s="32">
        <f t="shared" si="48"/>
        <v>4.0847999999999995</v>
      </c>
      <c r="AZ36" s="32">
        <f t="shared" si="49"/>
        <v>4.1399999999999997</v>
      </c>
      <c r="BA36" s="32">
        <f t="shared" si="50"/>
        <v>4.1951999999999998</v>
      </c>
      <c r="BB36" s="32">
        <f t="shared" si="51"/>
        <v>4.2504000000000008</v>
      </c>
      <c r="BC36" s="32">
        <f t="shared" si="52"/>
        <v>4.3056000000000001</v>
      </c>
      <c r="BD36" s="32">
        <f t="shared" si="53"/>
        <v>4.3608000000000002</v>
      </c>
      <c r="BE36" s="32">
        <f t="shared" si="54"/>
        <v>4.4160000000000004</v>
      </c>
      <c r="BF36" s="32">
        <f t="shared" si="55"/>
        <v>4.4712000000000005</v>
      </c>
      <c r="BG36" s="32">
        <f t="shared" si="56"/>
        <v>4.5263999999999998</v>
      </c>
      <c r="BH36" s="32">
        <f t="shared" si="57"/>
        <v>4.5815999999999999</v>
      </c>
      <c r="BI36" s="32">
        <f t="shared" si="58"/>
        <v>4.6368</v>
      </c>
      <c r="BJ36" s="32">
        <f t="shared" si="59"/>
        <v>4.6920000000000002</v>
      </c>
      <c r="BK36" s="32">
        <f t="shared" si="60"/>
        <v>4.7471999999999994</v>
      </c>
      <c r="BL36" s="32">
        <f t="shared" si="61"/>
        <v>4.8023999999999996</v>
      </c>
      <c r="BM36" s="32">
        <f t="shared" si="62"/>
        <v>4.8576000000000006</v>
      </c>
      <c r="BN36" s="32">
        <f t="shared" si="63"/>
        <v>4.9127999999999998</v>
      </c>
      <c r="BO36" s="32">
        <f t="shared" si="64"/>
        <v>5.0784000000000002</v>
      </c>
      <c r="BP36" s="32">
        <f t="shared" si="65"/>
        <v>5.1887999999999996</v>
      </c>
      <c r="BQ36" s="32">
        <f t="shared" si="66"/>
        <v>5.2991999999999999</v>
      </c>
      <c r="BR36" s="32">
        <f t="shared" si="67"/>
        <v>5.3544</v>
      </c>
      <c r="BS36" s="32">
        <f t="shared" si="68"/>
        <v>5.4095999999999993</v>
      </c>
      <c r="BT36" s="32">
        <f t="shared" si="69"/>
        <v>5.4648000000000003</v>
      </c>
      <c r="BU36" s="32">
        <f t="shared" si="70"/>
        <v>5.52</v>
      </c>
      <c r="BV36" s="32">
        <f t="shared" si="71"/>
        <v>5.6304000000000007</v>
      </c>
      <c r="BW36" s="32">
        <f t="shared" si="72"/>
        <v>5.6856</v>
      </c>
      <c r="BX36" s="32">
        <f t="shared" si="73"/>
        <v>5.7408000000000001</v>
      </c>
      <c r="BY36" s="32">
        <f t="shared" si="74"/>
        <v>5.7960000000000003</v>
      </c>
      <c r="BZ36" s="32">
        <f t="shared" si="75"/>
        <v>5.9064000000000005</v>
      </c>
      <c r="CA36" s="32">
        <f t="shared" si="76"/>
        <v>6.072000000000001</v>
      </c>
      <c r="CB36" s="32">
        <f t="shared" si="77"/>
        <v>6.1824000000000003</v>
      </c>
      <c r="CC36" s="32">
        <f t="shared" si="78"/>
        <v>6.2375999999999996</v>
      </c>
      <c r="CD36" s="32">
        <f t="shared" si="79"/>
        <v>6.2927999999999988</v>
      </c>
      <c r="CE36" s="32">
        <f t="shared" si="80"/>
        <v>6.347999999999999</v>
      </c>
      <c r="CF36" s="32">
        <f t="shared" si="81"/>
        <v>6.5135999999999994</v>
      </c>
      <c r="CG36" s="32">
        <f t="shared" si="82"/>
        <v>6.5687999999999995</v>
      </c>
      <c r="CH36" s="32">
        <f t="shared" si="83"/>
        <v>6.7343999999999999</v>
      </c>
      <c r="CI36" s="32">
        <f t="shared" si="84"/>
        <v>6.7895999999999992</v>
      </c>
      <c r="CJ36" s="32">
        <f t="shared" si="85"/>
        <v>6.8448000000000002</v>
      </c>
      <c r="CK36" s="32">
        <f t="shared" si="86"/>
        <v>6.9551999999999996</v>
      </c>
      <c r="CL36" s="32">
        <f t="shared" si="87"/>
        <v>7.1760000000000002</v>
      </c>
      <c r="CM36" s="32">
        <f t="shared" si="88"/>
        <v>7.2312000000000003</v>
      </c>
      <c r="CN36" s="32">
        <f t="shared" si="89"/>
        <v>7.5624000000000002</v>
      </c>
      <c r="CO36" s="32">
        <f t="shared" si="90"/>
        <v>7.6175999999999995</v>
      </c>
      <c r="CP36" s="32">
        <f t="shared" si="91"/>
        <v>8.0039999999999996</v>
      </c>
      <c r="CQ36" s="32">
        <f t="shared" si="92"/>
        <v>8.3352000000000004</v>
      </c>
      <c r="CR36" s="32">
        <f t="shared" si="93"/>
        <v>8.3903999999999996</v>
      </c>
      <c r="CS36" s="32">
        <f t="shared" si="94"/>
        <v>8.4456000000000007</v>
      </c>
      <c r="CT36" s="32">
        <f t="shared" si="95"/>
        <v>8.8320000000000007</v>
      </c>
      <c r="CU36" s="32">
        <f t="shared" si="96"/>
        <v>8.942400000000001</v>
      </c>
      <c r="CV36" s="32">
        <f t="shared" si="97"/>
        <v>9.1080000000000005</v>
      </c>
      <c r="CW36" s="32">
        <f t="shared" si="98"/>
        <v>9.7704000000000004</v>
      </c>
      <c r="CX36" s="32">
        <f t="shared" si="99"/>
        <v>10.101600000000001</v>
      </c>
      <c r="CY36" s="32">
        <f t="shared" si="100"/>
        <v>10.1568</v>
      </c>
      <c r="CZ36" s="32">
        <f t="shared" si="101"/>
        <v>10.432799999999999</v>
      </c>
      <c r="DA36" s="32">
        <f t="shared" si="102"/>
        <v>10.488</v>
      </c>
      <c r="DB36" s="32">
        <f t="shared" si="103"/>
        <v>10.5984</v>
      </c>
      <c r="DC36" s="32">
        <f t="shared" si="104"/>
        <v>11.315999999999999</v>
      </c>
      <c r="DD36" s="32">
        <f t="shared" si="105"/>
        <v>11.757599999999998</v>
      </c>
      <c r="DE36" s="32">
        <f t="shared" si="106"/>
        <v>14.352</v>
      </c>
      <c r="DF36" s="32">
        <f t="shared" si="107"/>
        <v>30.249600000000001</v>
      </c>
    </row>
    <row r="37" spans="1:110" ht="12.6" customHeight="1">
      <c r="A37" s="19" t="s">
        <v>100</v>
      </c>
      <c r="B37" s="26">
        <v>467</v>
      </c>
      <c r="C37" s="28">
        <f t="shared" si="0"/>
        <v>1868</v>
      </c>
      <c r="D37" s="32">
        <f t="shared" si="1"/>
        <v>1.8680000000000001</v>
      </c>
      <c r="E37" s="32">
        <f t="shared" si="2"/>
        <v>1.94272</v>
      </c>
      <c r="F37" s="32">
        <f t="shared" si="3"/>
        <v>2.0174400000000001</v>
      </c>
      <c r="G37" s="32">
        <f t="shared" si="4"/>
        <v>2.0921600000000002</v>
      </c>
      <c r="H37" s="32">
        <f t="shared" si="5"/>
        <v>2.1668799999999995</v>
      </c>
      <c r="I37" s="32">
        <f t="shared" si="6"/>
        <v>2.2416</v>
      </c>
      <c r="J37" s="32">
        <f t="shared" si="7"/>
        <v>2.3163200000000002</v>
      </c>
      <c r="K37" s="32">
        <f t="shared" si="8"/>
        <v>2.3910399999999998</v>
      </c>
      <c r="L37" s="32">
        <f t="shared" si="9"/>
        <v>2.4657600000000004</v>
      </c>
      <c r="M37" s="32">
        <f t="shared" si="10"/>
        <v>2.5404800000000001</v>
      </c>
      <c r="N37" s="32">
        <f t="shared" si="11"/>
        <v>2.6151999999999997</v>
      </c>
      <c r="O37" s="32">
        <f t="shared" si="12"/>
        <v>2.6899199999999999</v>
      </c>
      <c r="P37" s="32">
        <f t="shared" si="13"/>
        <v>2.76464</v>
      </c>
      <c r="Q37" s="32">
        <f t="shared" si="14"/>
        <v>2.8393600000000001</v>
      </c>
      <c r="R37" s="32">
        <f t="shared" si="15"/>
        <v>2.9140799999999998</v>
      </c>
      <c r="S37" s="32">
        <f t="shared" si="16"/>
        <v>2.9888000000000003</v>
      </c>
      <c r="T37" s="32">
        <f t="shared" si="17"/>
        <v>3.06352</v>
      </c>
      <c r="U37" s="32">
        <f t="shared" si="18"/>
        <v>3.1382399999999997</v>
      </c>
      <c r="V37" s="32">
        <f t="shared" si="19"/>
        <v>3.2129599999999998</v>
      </c>
      <c r="W37" s="32">
        <f t="shared" si="20"/>
        <v>3.4371200000000002</v>
      </c>
      <c r="X37" s="32">
        <f t="shared" si="21"/>
        <v>3.5118399999999999</v>
      </c>
      <c r="Y37" s="32">
        <f t="shared" si="22"/>
        <v>3.58656</v>
      </c>
      <c r="Z37" s="32">
        <f t="shared" si="23"/>
        <v>3.6612799999999996</v>
      </c>
      <c r="AA37" s="32">
        <f t="shared" si="24"/>
        <v>3.7360000000000002</v>
      </c>
      <c r="AB37" s="32">
        <f t="shared" si="25"/>
        <v>3.8107200000000003</v>
      </c>
      <c r="AC37" s="32">
        <f t="shared" si="26"/>
        <v>3.88544</v>
      </c>
      <c r="AD37" s="32">
        <f t="shared" si="27"/>
        <v>3.9601600000000001</v>
      </c>
      <c r="AE37" s="32">
        <f t="shared" si="28"/>
        <v>4.0348800000000002</v>
      </c>
      <c r="AF37" s="32">
        <f t="shared" si="29"/>
        <v>4.1096000000000004</v>
      </c>
      <c r="AG37" s="32">
        <f t="shared" si="30"/>
        <v>4.1843200000000005</v>
      </c>
      <c r="AH37" s="32">
        <f t="shared" si="31"/>
        <v>4.2590399999999997</v>
      </c>
      <c r="AI37" s="32">
        <f t="shared" si="32"/>
        <v>4.3337599999999989</v>
      </c>
      <c r="AJ37" s="32">
        <f t="shared" si="33"/>
        <v>4.40848</v>
      </c>
      <c r="AK37" s="32">
        <f t="shared" si="34"/>
        <v>4.4832000000000001</v>
      </c>
      <c r="AL37" s="32">
        <f t="shared" si="35"/>
        <v>4.5579200000000002</v>
      </c>
      <c r="AM37" s="32">
        <f t="shared" si="36"/>
        <v>4.6326400000000003</v>
      </c>
      <c r="AN37" s="32">
        <f t="shared" si="37"/>
        <v>4.7073599999999995</v>
      </c>
      <c r="AO37" s="32">
        <f t="shared" si="38"/>
        <v>4.7820799999999997</v>
      </c>
      <c r="AP37" s="32">
        <f t="shared" si="39"/>
        <v>4.8567999999999998</v>
      </c>
      <c r="AQ37" s="32">
        <f t="shared" si="40"/>
        <v>4.9315200000000008</v>
      </c>
      <c r="AR37" s="32">
        <f t="shared" si="41"/>
        <v>5.0062400000000009</v>
      </c>
      <c r="AS37" s="32">
        <f t="shared" si="42"/>
        <v>5.0809600000000001</v>
      </c>
      <c r="AT37" s="32">
        <f t="shared" si="43"/>
        <v>5.1556799999999994</v>
      </c>
      <c r="AU37" s="32">
        <f t="shared" si="44"/>
        <v>5.2303999999999995</v>
      </c>
      <c r="AV37" s="32">
        <f t="shared" si="45"/>
        <v>5.3051199999999996</v>
      </c>
      <c r="AW37" s="32">
        <f t="shared" si="46"/>
        <v>5.3798399999999997</v>
      </c>
      <c r="AX37" s="32">
        <f t="shared" si="47"/>
        <v>5.4545599999999999</v>
      </c>
      <c r="AY37" s="32">
        <f t="shared" si="48"/>
        <v>5.52928</v>
      </c>
      <c r="AZ37" s="32">
        <f t="shared" si="49"/>
        <v>5.6040000000000001</v>
      </c>
      <c r="BA37" s="32">
        <f t="shared" si="50"/>
        <v>5.6787200000000002</v>
      </c>
      <c r="BB37" s="32">
        <f t="shared" si="51"/>
        <v>5.7534400000000003</v>
      </c>
      <c r="BC37" s="32">
        <f t="shared" si="52"/>
        <v>5.8281599999999996</v>
      </c>
      <c r="BD37" s="32">
        <f t="shared" si="53"/>
        <v>5.9028799999999997</v>
      </c>
      <c r="BE37" s="32">
        <f t="shared" si="54"/>
        <v>5.9776000000000007</v>
      </c>
      <c r="BF37" s="32">
        <f t="shared" si="55"/>
        <v>6.0523200000000008</v>
      </c>
      <c r="BG37" s="32">
        <f t="shared" si="56"/>
        <v>6.12704</v>
      </c>
      <c r="BH37" s="32">
        <f t="shared" si="57"/>
        <v>6.2017599999999993</v>
      </c>
      <c r="BI37" s="32">
        <f t="shared" si="58"/>
        <v>6.2764799999999994</v>
      </c>
      <c r="BJ37" s="32">
        <f t="shared" si="59"/>
        <v>6.3511999999999995</v>
      </c>
      <c r="BK37" s="32">
        <f t="shared" si="60"/>
        <v>6.4259199999999996</v>
      </c>
      <c r="BL37" s="32">
        <f t="shared" si="61"/>
        <v>6.5006400000000006</v>
      </c>
      <c r="BM37" s="32">
        <f t="shared" si="62"/>
        <v>6.5753599999999999</v>
      </c>
      <c r="BN37" s="32">
        <f t="shared" si="63"/>
        <v>6.65008</v>
      </c>
      <c r="BO37" s="32">
        <f t="shared" si="64"/>
        <v>6.8742400000000004</v>
      </c>
      <c r="BP37" s="32">
        <f t="shared" si="65"/>
        <v>7.0236799999999997</v>
      </c>
      <c r="BQ37" s="32">
        <f t="shared" si="66"/>
        <v>7.1731199999999999</v>
      </c>
      <c r="BR37" s="32">
        <f t="shared" si="67"/>
        <v>7.2478400000000001</v>
      </c>
      <c r="BS37" s="32">
        <f t="shared" si="68"/>
        <v>7.3225599999999993</v>
      </c>
      <c r="BT37" s="32">
        <f t="shared" si="69"/>
        <v>7.3972799999999994</v>
      </c>
      <c r="BU37" s="32">
        <f t="shared" si="70"/>
        <v>7.4720000000000004</v>
      </c>
      <c r="BV37" s="32">
        <f t="shared" si="71"/>
        <v>7.6214400000000007</v>
      </c>
      <c r="BW37" s="32">
        <f t="shared" si="72"/>
        <v>7.6961599999999999</v>
      </c>
      <c r="BX37" s="32">
        <f t="shared" si="73"/>
        <v>7.77088</v>
      </c>
      <c r="BY37" s="32">
        <f t="shared" si="74"/>
        <v>7.8456000000000001</v>
      </c>
      <c r="BZ37" s="32">
        <f t="shared" si="75"/>
        <v>7.9950400000000013</v>
      </c>
      <c r="CA37" s="32">
        <f t="shared" si="76"/>
        <v>8.2192000000000007</v>
      </c>
      <c r="CB37" s="32">
        <f t="shared" si="77"/>
        <v>8.368640000000001</v>
      </c>
      <c r="CC37" s="32">
        <f t="shared" si="78"/>
        <v>8.4433599999999984</v>
      </c>
      <c r="CD37" s="32">
        <f t="shared" si="79"/>
        <v>8.5180799999999994</v>
      </c>
      <c r="CE37" s="32">
        <f t="shared" si="80"/>
        <v>8.5927999999999987</v>
      </c>
      <c r="CF37" s="32">
        <f t="shared" si="81"/>
        <v>8.8169599999999999</v>
      </c>
      <c r="CG37" s="32">
        <f t="shared" si="82"/>
        <v>8.8916800000000009</v>
      </c>
      <c r="CH37" s="32">
        <f t="shared" si="83"/>
        <v>9.1158400000000004</v>
      </c>
      <c r="CI37" s="32">
        <f t="shared" si="84"/>
        <v>9.1905599999999996</v>
      </c>
      <c r="CJ37" s="32">
        <f t="shared" si="85"/>
        <v>9.2652800000000006</v>
      </c>
      <c r="CK37" s="32">
        <f t="shared" si="86"/>
        <v>9.4147199999999991</v>
      </c>
      <c r="CL37" s="32">
        <f t="shared" si="87"/>
        <v>9.7135999999999996</v>
      </c>
      <c r="CM37" s="32">
        <f t="shared" si="88"/>
        <v>9.7883200000000006</v>
      </c>
      <c r="CN37" s="32">
        <f t="shared" si="89"/>
        <v>10.236640000000001</v>
      </c>
      <c r="CO37" s="32">
        <f t="shared" si="90"/>
        <v>10.311359999999999</v>
      </c>
      <c r="CP37" s="32">
        <f t="shared" si="91"/>
        <v>10.8344</v>
      </c>
      <c r="CQ37" s="32">
        <f t="shared" si="92"/>
        <v>11.282719999999999</v>
      </c>
      <c r="CR37" s="32">
        <f t="shared" si="93"/>
        <v>11.35744</v>
      </c>
      <c r="CS37" s="32">
        <f t="shared" si="94"/>
        <v>11.43216</v>
      </c>
      <c r="CT37" s="32">
        <f t="shared" si="95"/>
        <v>11.955200000000001</v>
      </c>
      <c r="CU37" s="32">
        <f t="shared" si="96"/>
        <v>12.104640000000002</v>
      </c>
      <c r="CV37" s="32">
        <f t="shared" si="97"/>
        <v>12.328799999999999</v>
      </c>
      <c r="CW37" s="32">
        <f t="shared" si="98"/>
        <v>13.225440000000001</v>
      </c>
      <c r="CX37" s="32">
        <f t="shared" si="99"/>
        <v>13.67376</v>
      </c>
      <c r="CY37" s="32">
        <f t="shared" si="100"/>
        <v>13.748480000000001</v>
      </c>
      <c r="CZ37" s="32">
        <f t="shared" si="101"/>
        <v>14.12208</v>
      </c>
      <c r="DA37" s="32">
        <f t="shared" si="102"/>
        <v>14.1968</v>
      </c>
      <c r="DB37" s="32">
        <f t="shared" si="103"/>
        <v>14.34624</v>
      </c>
      <c r="DC37" s="32">
        <f t="shared" si="104"/>
        <v>15.317599999999999</v>
      </c>
      <c r="DD37" s="32">
        <f t="shared" si="105"/>
        <v>15.915359999999998</v>
      </c>
      <c r="DE37" s="32">
        <f t="shared" si="106"/>
        <v>19.427199999999999</v>
      </c>
      <c r="DF37" s="32">
        <f t="shared" si="107"/>
        <v>40.946560000000005</v>
      </c>
    </row>
    <row r="38" spans="1:110" ht="12.6" customHeight="1">
      <c r="A38" s="17" t="s">
        <v>89</v>
      </c>
      <c r="B38" s="28">
        <v>590</v>
      </c>
      <c r="C38" s="28">
        <f t="shared" si="0"/>
        <v>2360</v>
      </c>
      <c r="D38" s="32">
        <f t="shared" si="1"/>
        <v>2.36</v>
      </c>
      <c r="E38" s="32">
        <f t="shared" si="2"/>
        <v>2.4544000000000001</v>
      </c>
      <c r="F38" s="32">
        <f t="shared" si="3"/>
        <v>2.5488000000000004</v>
      </c>
      <c r="G38" s="32">
        <f t="shared" si="4"/>
        <v>2.6432000000000002</v>
      </c>
      <c r="H38" s="32">
        <f t="shared" si="5"/>
        <v>2.7376</v>
      </c>
      <c r="I38" s="32">
        <f t="shared" si="6"/>
        <v>2.8319999999999999</v>
      </c>
      <c r="J38" s="32">
        <f t="shared" si="7"/>
        <v>2.9264000000000001</v>
      </c>
      <c r="K38" s="32">
        <f t="shared" si="8"/>
        <v>3.0208000000000004</v>
      </c>
      <c r="L38" s="32">
        <f t="shared" si="9"/>
        <v>3.1152000000000002</v>
      </c>
      <c r="M38" s="32">
        <f t="shared" si="10"/>
        <v>3.2096000000000005</v>
      </c>
      <c r="N38" s="32">
        <f t="shared" si="11"/>
        <v>3.3039999999999998</v>
      </c>
      <c r="O38" s="32">
        <f t="shared" si="12"/>
        <v>3.3984000000000001</v>
      </c>
      <c r="P38" s="32">
        <f t="shared" si="13"/>
        <v>3.4928000000000003</v>
      </c>
      <c r="Q38" s="32">
        <f t="shared" si="14"/>
        <v>3.5871999999999997</v>
      </c>
      <c r="R38" s="32">
        <f t="shared" si="15"/>
        <v>3.6816</v>
      </c>
      <c r="S38" s="32">
        <f t="shared" si="16"/>
        <v>3.7759999999999998</v>
      </c>
      <c r="T38" s="32">
        <f t="shared" si="17"/>
        <v>3.8703999999999996</v>
      </c>
      <c r="U38" s="32">
        <f t="shared" si="18"/>
        <v>3.9647999999999999</v>
      </c>
      <c r="V38" s="32">
        <f t="shared" si="19"/>
        <v>4.0591999999999997</v>
      </c>
      <c r="W38" s="32">
        <f t="shared" si="20"/>
        <v>4.3424000000000005</v>
      </c>
      <c r="X38" s="32">
        <f t="shared" si="21"/>
        <v>4.4367999999999999</v>
      </c>
      <c r="Y38" s="32">
        <f t="shared" si="22"/>
        <v>4.5312000000000001</v>
      </c>
      <c r="Z38" s="32">
        <f t="shared" si="23"/>
        <v>4.6256000000000004</v>
      </c>
      <c r="AA38" s="32">
        <f t="shared" si="24"/>
        <v>4.72</v>
      </c>
      <c r="AB38" s="32">
        <f t="shared" si="25"/>
        <v>4.8144</v>
      </c>
      <c r="AC38" s="32">
        <f t="shared" si="26"/>
        <v>4.9088000000000003</v>
      </c>
      <c r="AD38" s="32">
        <f t="shared" si="27"/>
        <v>5.0031999999999996</v>
      </c>
      <c r="AE38" s="32">
        <f t="shared" si="28"/>
        <v>5.0976000000000008</v>
      </c>
      <c r="AF38" s="32">
        <f t="shared" si="29"/>
        <v>5.1920000000000002</v>
      </c>
      <c r="AG38" s="32">
        <f t="shared" si="30"/>
        <v>5.2864000000000004</v>
      </c>
      <c r="AH38" s="32">
        <f t="shared" si="31"/>
        <v>5.3807999999999989</v>
      </c>
      <c r="AI38" s="32">
        <f t="shared" si="32"/>
        <v>5.4752000000000001</v>
      </c>
      <c r="AJ38" s="32">
        <f t="shared" si="33"/>
        <v>5.5695999999999994</v>
      </c>
      <c r="AK38" s="32">
        <f t="shared" si="34"/>
        <v>5.6639999999999997</v>
      </c>
      <c r="AL38" s="32">
        <f t="shared" si="35"/>
        <v>5.7584</v>
      </c>
      <c r="AM38" s="32">
        <f t="shared" si="36"/>
        <v>5.8528000000000002</v>
      </c>
      <c r="AN38" s="32">
        <f t="shared" si="37"/>
        <v>5.9471999999999996</v>
      </c>
      <c r="AO38" s="32">
        <f t="shared" si="38"/>
        <v>6.0416000000000007</v>
      </c>
      <c r="AP38" s="32">
        <f t="shared" si="39"/>
        <v>6.1360000000000001</v>
      </c>
      <c r="AQ38" s="32">
        <f t="shared" si="40"/>
        <v>6.2304000000000004</v>
      </c>
      <c r="AR38" s="32">
        <f t="shared" si="41"/>
        <v>6.3247999999999998</v>
      </c>
      <c r="AS38" s="32">
        <f t="shared" si="42"/>
        <v>6.4192000000000009</v>
      </c>
      <c r="AT38" s="32">
        <f t="shared" si="43"/>
        <v>6.5135999999999994</v>
      </c>
      <c r="AU38" s="32">
        <f t="shared" si="44"/>
        <v>6.6079999999999997</v>
      </c>
      <c r="AV38" s="32">
        <f t="shared" si="45"/>
        <v>6.7023999999999999</v>
      </c>
      <c r="AW38" s="32">
        <f t="shared" si="46"/>
        <v>6.7968000000000002</v>
      </c>
      <c r="AX38" s="32">
        <f t="shared" si="47"/>
        <v>6.8911999999999995</v>
      </c>
      <c r="AY38" s="32">
        <f t="shared" si="48"/>
        <v>6.9856000000000007</v>
      </c>
      <c r="AZ38" s="32">
        <f t="shared" si="49"/>
        <v>7.08</v>
      </c>
      <c r="BA38" s="32">
        <f t="shared" si="50"/>
        <v>7.1743999999999994</v>
      </c>
      <c r="BB38" s="32">
        <f t="shared" si="51"/>
        <v>7.2688000000000006</v>
      </c>
      <c r="BC38" s="32">
        <f t="shared" si="52"/>
        <v>7.3632</v>
      </c>
      <c r="BD38" s="32">
        <f t="shared" si="53"/>
        <v>7.4576000000000002</v>
      </c>
      <c r="BE38" s="32">
        <f t="shared" si="54"/>
        <v>7.5519999999999996</v>
      </c>
      <c r="BF38" s="32">
        <f t="shared" si="55"/>
        <v>7.6464000000000008</v>
      </c>
      <c r="BG38" s="32">
        <f t="shared" si="56"/>
        <v>7.7407999999999992</v>
      </c>
      <c r="BH38" s="32">
        <f t="shared" si="57"/>
        <v>7.8351999999999995</v>
      </c>
      <c r="BI38" s="32">
        <f t="shared" si="58"/>
        <v>7.9295999999999998</v>
      </c>
      <c r="BJ38" s="32">
        <f t="shared" si="59"/>
        <v>8.0239999999999991</v>
      </c>
      <c r="BK38" s="32">
        <f t="shared" si="60"/>
        <v>8.1183999999999994</v>
      </c>
      <c r="BL38" s="32">
        <f t="shared" si="61"/>
        <v>8.2127999999999997</v>
      </c>
      <c r="BM38" s="32">
        <f t="shared" si="62"/>
        <v>8.3071999999999999</v>
      </c>
      <c r="BN38" s="32">
        <f t="shared" si="63"/>
        <v>8.4016000000000002</v>
      </c>
      <c r="BO38" s="32">
        <f t="shared" si="64"/>
        <v>8.684800000000001</v>
      </c>
      <c r="BP38" s="32">
        <f t="shared" si="65"/>
        <v>8.8735999999999997</v>
      </c>
      <c r="BQ38" s="32">
        <f t="shared" si="66"/>
        <v>9.0624000000000002</v>
      </c>
      <c r="BR38" s="32">
        <f t="shared" si="67"/>
        <v>9.1567999999999987</v>
      </c>
      <c r="BS38" s="32">
        <f t="shared" si="68"/>
        <v>9.2512000000000008</v>
      </c>
      <c r="BT38" s="32">
        <f t="shared" si="69"/>
        <v>9.345600000000001</v>
      </c>
      <c r="BU38" s="32">
        <f t="shared" si="70"/>
        <v>9.44</v>
      </c>
      <c r="BV38" s="32">
        <f t="shared" si="71"/>
        <v>9.6288</v>
      </c>
      <c r="BW38" s="32">
        <f t="shared" si="72"/>
        <v>9.7232000000000003</v>
      </c>
      <c r="BX38" s="32">
        <f t="shared" si="73"/>
        <v>9.8176000000000005</v>
      </c>
      <c r="BY38" s="32">
        <f t="shared" si="74"/>
        <v>9.9120000000000008</v>
      </c>
      <c r="BZ38" s="32">
        <f t="shared" si="75"/>
        <v>10.100800000000001</v>
      </c>
      <c r="CA38" s="32">
        <f t="shared" si="76"/>
        <v>10.384</v>
      </c>
      <c r="CB38" s="32">
        <f t="shared" si="77"/>
        <v>10.572800000000001</v>
      </c>
      <c r="CC38" s="32">
        <f t="shared" si="78"/>
        <v>10.667199999999999</v>
      </c>
      <c r="CD38" s="32">
        <f t="shared" si="79"/>
        <v>10.761599999999998</v>
      </c>
      <c r="CE38" s="32">
        <f t="shared" si="80"/>
        <v>10.856</v>
      </c>
      <c r="CF38" s="32">
        <f t="shared" si="81"/>
        <v>11.139199999999999</v>
      </c>
      <c r="CG38" s="32">
        <f t="shared" si="82"/>
        <v>11.233600000000001</v>
      </c>
      <c r="CH38" s="32">
        <f t="shared" si="83"/>
        <v>11.5168</v>
      </c>
      <c r="CI38" s="32">
        <f t="shared" si="84"/>
        <v>11.6112</v>
      </c>
      <c r="CJ38" s="32">
        <f t="shared" si="85"/>
        <v>11.7056</v>
      </c>
      <c r="CK38" s="32">
        <f t="shared" si="86"/>
        <v>11.894399999999999</v>
      </c>
      <c r="CL38" s="32">
        <f t="shared" si="87"/>
        <v>12.272</v>
      </c>
      <c r="CM38" s="32">
        <f t="shared" si="88"/>
        <v>12.366400000000001</v>
      </c>
      <c r="CN38" s="32">
        <f t="shared" si="89"/>
        <v>12.9328</v>
      </c>
      <c r="CO38" s="32">
        <f t="shared" si="90"/>
        <v>13.027199999999999</v>
      </c>
      <c r="CP38" s="32">
        <f t="shared" si="91"/>
        <v>13.688000000000001</v>
      </c>
      <c r="CQ38" s="32">
        <f t="shared" si="92"/>
        <v>14.2544</v>
      </c>
      <c r="CR38" s="32">
        <f t="shared" si="93"/>
        <v>14.348799999999999</v>
      </c>
      <c r="CS38" s="32">
        <f t="shared" si="94"/>
        <v>14.443200000000001</v>
      </c>
      <c r="CT38" s="32">
        <f t="shared" si="95"/>
        <v>15.103999999999999</v>
      </c>
      <c r="CU38" s="32">
        <f t="shared" si="96"/>
        <v>15.292800000000002</v>
      </c>
      <c r="CV38" s="32">
        <f t="shared" si="97"/>
        <v>15.576000000000001</v>
      </c>
      <c r="CW38" s="32">
        <f t="shared" si="98"/>
        <v>16.7088</v>
      </c>
      <c r="CX38" s="32">
        <f t="shared" si="99"/>
        <v>17.275200000000002</v>
      </c>
      <c r="CY38" s="32">
        <f t="shared" si="100"/>
        <v>17.369600000000002</v>
      </c>
      <c r="CZ38" s="32">
        <f t="shared" si="101"/>
        <v>17.8416</v>
      </c>
      <c r="DA38" s="32">
        <f t="shared" si="102"/>
        <v>17.936</v>
      </c>
      <c r="DB38" s="32">
        <f t="shared" si="103"/>
        <v>18.1248</v>
      </c>
      <c r="DC38" s="32">
        <f t="shared" si="104"/>
        <v>19.352</v>
      </c>
      <c r="DD38" s="32">
        <f t="shared" si="105"/>
        <v>20.107200000000002</v>
      </c>
      <c r="DE38" s="32">
        <f t="shared" si="106"/>
        <v>24.544</v>
      </c>
      <c r="DF38" s="32">
        <f t="shared" si="107"/>
        <v>51.731200000000001</v>
      </c>
    </row>
    <row r="39" spans="1:110" ht="12.6" customHeight="1">
      <c r="A39" s="17" t="s">
        <v>80</v>
      </c>
      <c r="B39" s="26">
        <v>3428</v>
      </c>
      <c r="C39" s="28">
        <f t="shared" si="0"/>
        <v>13712</v>
      </c>
      <c r="D39" s="32">
        <f t="shared" si="1"/>
        <v>13.712</v>
      </c>
      <c r="E39" s="32">
        <f t="shared" si="2"/>
        <v>14.260480000000001</v>
      </c>
      <c r="F39" s="32">
        <f t="shared" si="3"/>
        <v>14.808960000000001</v>
      </c>
      <c r="G39" s="32">
        <f t="shared" si="4"/>
        <v>15.357440000000002</v>
      </c>
      <c r="H39" s="32">
        <f t="shared" si="5"/>
        <v>15.905919999999998</v>
      </c>
      <c r="I39" s="32">
        <f t="shared" si="6"/>
        <v>16.454399999999996</v>
      </c>
      <c r="J39" s="32">
        <f t="shared" si="7"/>
        <v>17.002880000000001</v>
      </c>
      <c r="K39" s="32">
        <f t="shared" si="8"/>
        <v>17.551359999999999</v>
      </c>
      <c r="L39" s="32">
        <f t="shared" si="9"/>
        <v>18.09984</v>
      </c>
      <c r="M39" s="32">
        <f t="shared" si="10"/>
        <v>18.648319999999998</v>
      </c>
      <c r="N39" s="32">
        <f t="shared" si="11"/>
        <v>19.1968</v>
      </c>
      <c r="O39" s="32">
        <f t="shared" si="12"/>
        <v>19.745279999999998</v>
      </c>
      <c r="P39" s="32">
        <f t="shared" si="13"/>
        <v>20.293759999999999</v>
      </c>
      <c r="Q39" s="32">
        <f t="shared" si="14"/>
        <v>20.84224</v>
      </c>
      <c r="R39" s="32">
        <f t="shared" si="15"/>
        <v>21.390720000000002</v>
      </c>
      <c r="S39" s="32">
        <f t="shared" si="16"/>
        <v>21.9392</v>
      </c>
      <c r="T39" s="32">
        <f t="shared" si="17"/>
        <v>22.487680000000001</v>
      </c>
      <c r="U39" s="32">
        <f t="shared" si="18"/>
        <v>23.036159999999999</v>
      </c>
      <c r="V39" s="32">
        <f t="shared" si="19"/>
        <v>23.58464</v>
      </c>
      <c r="W39" s="32">
        <f t="shared" si="20"/>
        <v>25.230080000000001</v>
      </c>
      <c r="X39" s="32">
        <f t="shared" si="21"/>
        <v>25.778559999999999</v>
      </c>
      <c r="Y39" s="32">
        <f t="shared" si="22"/>
        <v>26.327039999999997</v>
      </c>
      <c r="Z39" s="32">
        <f t="shared" si="23"/>
        <v>26.875520000000002</v>
      </c>
      <c r="AA39" s="32">
        <f t="shared" si="24"/>
        <v>27.423999999999999</v>
      </c>
      <c r="AB39" s="32">
        <f t="shared" si="25"/>
        <v>27.972480000000001</v>
      </c>
      <c r="AC39" s="32">
        <f t="shared" si="26"/>
        <v>28.520960000000002</v>
      </c>
      <c r="AD39" s="32">
        <f t="shared" si="27"/>
        <v>29.069440000000004</v>
      </c>
      <c r="AE39" s="32">
        <f t="shared" si="28"/>
        <v>29.617920000000002</v>
      </c>
      <c r="AF39" s="32">
        <f t="shared" si="29"/>
        <v>30.166400000000003</v>
      </c>
      <c r="AG39" s="32">
        <f t="shared" si="30"/>
        <v>30.714880000000004</v>
      </c>
      <c r="AH39" s="32">
        <f t="shared" si="31"/>
        <v>31.263359999999999</v>
      </c>
      <c r="AI39" s="32">
        <f t="shared" si="32"/>
        <v>31.811839999999997</v>
      </c>
      <c r="AJ39" s="32">
        <f t="shared" si="33"/>
        <v>32.360320000000002</v>
      </c>
      <c r="AK39" s="32">
        <f t="shared" si="34"/>
        <v>32.908799999999992</v>
      </c>
      <c r="AL39" s="32">
        <f t="shared" si="35"/>
        <v>33.457279999999997</v>
      </c>
      <c r="AM39" s="32">
        <f t="shared" si="36"/>
        <v>34.005760000000002</v>
      </c>
      <c r="AN39" s="32">
        <f t="shared" si="37"/>
        <v>34.55424</v>
      </c>
      <c r="AO39" s="32">
        <f t="shared" si="38"/>
        <v>35.102719999999998</v>
      </c>
      <c r="AP39" s="32">
        <f t="shared" si="39"/>
        <v>35.651200000000003</v>
      </c>
      <c r="AQ39" s="32">
        <f t="shared" si="40"/>
        <v>36.199680000000001</v>
      </c>
      <c r="AR39" s="32">
        <f t="shared" si="41"/>
        <v>36.748160000000006</v>
      </c>
      <c r="AS39" s="32">
        <f t="shared" si="42"/>
        <v>37.296639999999996</v>
      </c>
      <c r="AT39" s="32">
        <f t="shared" si="43"/>
        <v>37.845119999999994</v>
      </c>
      <c r="AU39" s="32">
        <f t="shared" si="44"/>
        <v>38.393599999999999</v>
      </c>
      <c r="AV39" s="32">
        <f t="shared" si="45"/>
        <v>38.942079999999997</v>
      </c>
      <c r="AW39" s="32">
        <f t="shared" si="46"/>
        <v>39.490559999999995</v>
      </c>
      <c r="AX39" s="32">
        <f t="shared" si="47"/>
        <v>40.03904</v>
      </c>
      <c r="AY39" s="32">
        <f t="shared" si="48"/>
        <v>40.587519999999998</v>
      </c>
      <c r="AZ39" s="32">
        <f t="shared" si="49"/>
        <v>41.136000000000003</v>
      </c>
      <c r="BA39" s="32">
        <f t="shared" si="50"/>
        <v>41.684480000000001</v>
      </c>
      <c r="BB39" s="32">
        <f t="shared" si="51"/>
        <v>42.232959999999999</v>
      </c>
      <c r="BC39" s="32">
        <f t="shared" si="52"/>
        <v>42.781440000000003</v>
      </c>
      <c r="BD39" s="32">
        <f t="shared" si="53"/>
        <v>43.329920000000008</v>
      </c>
      <c r="BE39" s="32">
        <f t="shared" si="54"/>
        <v>43.878399999999999</v>
      </c>
      <c r="BF39" s="32">
        <f t="shared" si="55"/>
        <v>44.426880000000004</v>
      </c>
      <c r="BG39" s="32">
        <f t="shared" si="56"/>
        <v>44.975360000000002</v>
      </c>
      <c r="BH39" s="32">
        <f t="shared" si="57"/>
        <v>45.52384</v>
      </c>
      <c r="BI39" s="32">
        <f t="shared" si="58"/>
        <v>46.072319999999998</v>
      </c>
      <c r="BJ39" s="32">
        <f t="shared" si="59"/>
        <v>46.620799999999996</v>
      </c>
      <c r="BK39" s="32">
        <f t="shared" si="60"/>
        <v>47.169280000000001</v>
      </c>
      <c r="BL39" s="32">
        <f t="shared" si="61"/>
        <v>47.717760000000006</v>
      </c>
      <c r="BM39" s="32">
        <f t="shared" si="62"/>
        <v>48.266239999999996</v>
      </c>
      <c r="BN39" s="32">
        <f t="shared" si="63"/>
        <v>48.814720000000001</v>
      </c>
      <c r="BO39" s="32">
        <f t="shared" si="64"/>
        <v>50.460160000000002</v>
      </c>
      <c r="BP39" s="32">
        <f t="shared" si="65"/>
        <v>51.557119999999998</v>
      </c>
      <c r="BQ39" s="32">
        <f t="shared" si="66"/>
        <v>52.654079999999993</v>
      </c>
      <c r="BR39" s="32">
        <f t="shared" si="67"/>
        <v>53.202559999999998</v>
      </c>
      <c r="BS39" s="32">
        <f t="shared" si="68"/>
        <v>53.751040000000003</v>
      </c>
      <c r="BT39" s="32">
        <f t="shared" si="69"/>
        <v>54.299519999999994</v>
      </c>
      <c r="BU39" s="32">
        <f t="shared" si="70"/>
        <v>54.847999999999999</v>
      </c>
      <c r="BV39" s="32">
        <f t="shared" si="71"/>
        <v>55.944960000000002</v>
      </c>
      <c r="BW39" s="32">
        <f t="shared" si="72"/>
        <v>56.49344</v>
      </c>
      <c r="BX39" s="32">
        <f t="shared" si="73"/>
        <v>57.041920000000005</v>
      </c>
      <c r="BY39" s="32">
        <f t="shared" si="74"/>
        <v>57.590400000000002</v>
      </c>
      <c r="BZ39" s="32">
        <f t="shared" si="75"/>
        <v>58.687359999999998</v>
      </c>
      <c r="CA39" s="32">
        <f t="shared" si="76"/>
        <v>60.332800000000006</v>
      </c>
      <c r="CB39" s="32">
        <f t="shared" si="77"/>
        <v>61.429760000000009</v>
      </c>
      <c r="CC39" s="32">
        <f t="shared" si="78"/>
        <v>61.978239999999992</v>
      </c>
      <c r="CD39" s="32">
        <f t="shared" si="79"/>
        <v>62.526719999999997</v>
      </c>
      <c r="CE39" s="32">
        <f t="shared" si="80"/>
        <v>63.075199999999995</v>
      </c>
      <c r="CF39" s="32">
        <f t="shared" si="81"/>
        <v>64.720640000000003</v>
      </c>
      <c r="CG39" s="32">
        <f t="shared" si="82"/>
        <v>65.269120000000001</v>
      </c>
      <c r="CH39" s="32">
        <f t="shared" si="83"/>
        <v>66.914559999999994</v>
      </c>
      <c r="CI39" s="32">
        <f t="shared" si="84"/>
        <v>67.463039999999992</v>
      </c>
      <c r="CJ39" s="32">
        <f t="shared" si="85"/>
        <v>68.011520000000004</v>
      </c>
      <c r="CK39" s="32">
        <f t="shared" si="86"/>
        <v>69.10848</v>
      </c>
      <c r="CL39" s="32">
        <f t="shared" si="87"/>
        <v>71.302400000000006</v>
      </c>
      <c r="CM39" s="32">
        <f t="shared" si="88"/>
        <v>71.850880000000004</v>
      </c>
      <c r="CN39" s="32">
        <f t="shared" si="89"/>
        <v>75.141760000000005</v>
      </c>
      <c r="CO39" s="32">
        <f t="shared" si="90"/>
        <v>75.690239999999989</v>
      </c>
      <c r="CP39" s="32">
        <f t="shared" si="91"/>
        <v>79.529599999999988</v>
      </c>
      <c r="CQ39" s="32">
        <f t="shared" si="92"/>
        <v>82.820479999999989</v>
      </c>
      <c r="CR39" s="32">
        <f t="shared" si="93"/>
        <v>83.368960000000001</v>
      </c>
      <c r="CS39" s="32">
        <f t="shared" si="94"/>
        <v>83.917439999999999</v>
      </c>
      <c r="CT39" s="32">
        <f t="shared" si="95"/>
        <v>87.756799999999998</v>
      </c>
      <c r="CU39" s="32">
        <f t="shared" si="96"/>
        <v>88.853760000000008</v>
      </c>
      <c r="CV39" s="32">
        <f t="shared" si="97"/>
        <v>90.499200000000002</v>
      </c>
      <c r="CW39" s="32">
        <f t="shared" si="98"/>
        <v>97.080960000000005</v>
      </c>
      <c r="CX39" s="32">
        <f t="shared" si="99"/>
        <v>100.37184000000001</v>
      </c>
      <c r="CY39" s="32">
        <f t="shared" si="100"/>
        <v>100.92032</v>
      </c>
      <c r="CZ39" s="32">
        <f t="shared" si="101"/>
        <v>103.66272000000001</v>
      </c>
      <c r="DA39" s="32">
        <f t="shared" si="102"/>
        <v>104.21119999999999</v>
      </c>
      <c r="DB39" s="32">
        <f t="shared" si="103"/>
        <v>105.30815999999999</v>
      </c>
      <c r="DC39" s="32">
        <f t="shared" si="104"/>
        <v>112.43839999999999</v>
      </c>
      <c r="DD39" s="32">
        <f t="shared" si="105"/>
        <v>116.82623999999998</v>
      </c>
      <c r="DE39" s="32">
        <f t="shared" si="106"/>
        <v>142.60480000000001</v>
      </c>
      <c r="DF39" s="32">
        <f t="shared" si="107"/>
        <v>300.56704000000002</v>
      </c>
    </row>
    <row r="40" spans="1:110" ht="12.6" customHeight="1">
      <c r="A40" s="17" t="s">
        <v>9</v>
      </c>
      <c r="B40" s="28">
        <v>2154</v>
      </c>
      <c r="C40" s="28">
        <f t="shared" si="0"/>
        <v>8616</v>
      </c>
      <c r="D40" s="32">
        <f t="shared" si="1"/>
        <v>8.6159999999999997</v>
      </c>
      <c r="E40" s="32">
        <f t="shared" si="2"/>
        <v>8.9606399999999997</v>
      </c>
      <c r="F40" s="32">
        <f t="shared" si="3"/>
        <v>9.3052799999999998</v>
      </c>
      <c r="G40" s="32">
        <f t="shared" si="4"/>
        <v>9.6499199999999998</v>
      </c>
      <c r="H40" s="32">
        <f t="shared" si="5"/>
        <v>9.9945599999999999</v>
      </c>
      <c r="I40" s="32">
        <f t="shared" si="6"/>
        <v>10.339199999999998</v>
      </c>
      <c r="J40" s="32">
        <f t="shared" si="7"/>
        <v>10.68384</v>
      </c>
      <c r="K40" s="32">
        <f t="shared" si="8"/>
        <v>11.02848</v>
      </c>
      <c r="L40" s="32">
        <f t="shared" si="9"/>
        <v>11.37312</v>
      </c>
      <c r="M40" s="32">
        <f t="shared" si="10"/>
        <v>11.71776</v>
      </c>
      <c r="N40" s="32">
        <f t="shared" si="11"/>
        <v>12.0624</v>
      </c>
      <c r="O40" s="32">
        <f t="shared" si="12"/>
        <v>12.407039999999999</v>
      </c>
      <c r="P40" s="32">
        <f t="shared" si="13"/>
        <v>12.75168</v>
      </c>
      <c r="Q40" s="32">
        <f t="shared" si="14"/>
        <v>13.09632</v>
      </c>
      <c r="R40" s="32">
        <f t="shared" si="15"/>
        <v>13.44096</v>
      </c>
      <c r="S40" s="32">
        <f t="shared" si="16"/>
        <v>13.785600000000001</v>
      </c>
      <c r="T40" s="32">
        <f t="shared" si="17"/>
        <v>14.130240000000001</v>
      </c>
      <c r="U40" s="32">
        <f t="shared" si="18"/>
        <v>14.474879999999999</v>
      </c>
      <c r="V40" s="32">
        <f t="shared" si="19"/>
        <v>14.819520000000001</v>
      </c>
      <c r="W40" s="32">
        <f t="shared" si="20"/>
        <v>15.853440000000001</v>
      </c>
      <c r="X40" s="32">
        <f t="shared" si="21"/>
        <v>16.198080000000001</v>
      </c>
      <c r="Y40" s="32">
        <f t="shared" si="22"/>
        <v>16.542720000000003</v>
      </c>
      <c r="Z40" s="32">
        <f t="shared" si="23"/>
        <v>16.887360000000001</v>
      </c>
      <c r="AA40" s="32">
        <f t="shared" si="24"/>
        <v>17.231999999999999</v>
      </c>
      <c r="AB40" s="32">
        <f t="shared" si="25"/>
        <v>17.576640000000001</v>
      </c>
      <c r="AC40" s="32">
        <f t="shared" si="26"/>
        <v>17.921279999999999</v>
      </c>
      <c r="AD40" s="32">
        <f t="shared" si="27"/>
        <v>18.265920000000001</v>
      </c>
      <c r="AE40" s="32">
        <f t="shared" si="28"/>
        <v>18.61056</v>
      </c>
      <c r="AF40" s="32">
        <f t="shared" si="29"/>
        <v>18.955200000000001</v>
      </c>
      <c r="AG40" s="32">
        <f t="shared" si="30"/>
        <v>19.29984</v>
      </c>
      <c r="AH40" s="32">
        <f t="shared" si="31"/>
        <v>19.644479999999998</v>
      </c>
      <c r="AI40" s="32">
        <f t="shared" si="32"/>
        <v>19.98912</v>
      </c>
      <c r="AJ40" s="32">
        <f t="shared" si="33"/>
        <v>20.333759999999998</v>
      </c>
      <c r="AK40" s="32">
        <f t="shared" si="34"/>
        <v>20.678399999999996</v>
      </c>
      <c r="AL40" s="32">
        <f t="shared" si="35"/>
        <v>21.023040000000002</v>
      </c>
      <c r="AM40" s="32">
        <f t="shared" si="36"/>
        <v>21.36768</v>
      </c>
      <c r="AN40" s="32">
        <f t="shared" si="37"/>
        <v>21.712319999999998</v>
      </c>
      <c r="AO40" s="32">
        <f t="shared" si="38"/>
        <v>22.05696</v>
      </c>
      <c r="AP40" s="32">
        <f t="shared" si="39"/>
        <v>22.401600000000002</v>
      </c>
      <c r="AQ40" s="32">
        <f t="shared" si="40"/>
        <v>22.74624</v>
      </c>
      <c r="AR40" s="32">
        <f t="shared" si="41"/>
        <v>23.090880000000002</v>
      </c>
      <c r="AS40" s="32">
        <f t="shared" si="42"/>
        <v>23.43552</v>
      </c>
      <c r="AT40" s="32">
        <f t="shared" si="43"/>
        <v>23.780159999999999</v>
      </c>
      <c r="AU40" s="32">
        <f t="shared" si="44"/>
        <v>24.1248</v>
      </c>
      <c r="AV40" s="32">
        <f t="shared" si="45"/>
        <v>24.469439999999999</v>
      </c>
      <c r="AW40" s="32">
        <f t="shared" si="46"/>
        <v>24.814079999999997</v>
      </c>
      <c r="AX40" s="32">
        <f t="shared" si="47"/>
        <v>25.158720000000002</v>
      </c>
      <c r="AY40" s="32">
        <f t="shared" si="48"/>
        <v>25.503360000000001</v>
      </c>
      <c r="AZ40" s="32">
        <f t="shared" si="49"/>
        <v>25.847999999999999</v>
      </c>
      <c r="BA40" s="32">
        <f t="shared" si="50"/>
        <v>26.192640000000001</v>
      </c>
      <c r="BB40" s="32">
        <f t="shared" si="51"/>
        <v>26.537279999999999</v>
      </c>
      <c r="BC40" s="32">
        <f t="shared" si="52"/>
        <v>26.881920000000001</v>
      </c>
      <c r="BD40" s="32">
        <f t="shared" si="53"/>
        <v>27.226560000000003</v>
      </c>
      <c r="BE40" s="32">
        <f t="shared" si="54"/>
        <v>27.571200000000001</v>
      </c>
      <c r="BF40" s="32">
        <f t="shared" si="55"/>
        <v>27.915839999999999</v>
      </c>
      <c r="BG40" s="32">
        <f t="shared" si="56"/>
        <v>28.260480000000001</v>
      </c>
      <c r="BH40" s="32">
        <f t="shared" si="57"/>
        <v>28.605119999999999</v>
      </c>
      <c r="BI40" s="32">
        <f t="shared" si="58"/>
        <v>28.949759999999998</v>
      </c>
      <c r="BJ40" s="32">
        <f t="shared" si="59"/>
        <v>29.2944</v>
      </c>
      <c r="BK40" s="32">
        <f t="shared" si="60"/>
        <v>29.639040000000001</v>
      </c>
      <c r="BL40" s="32">
        <f t="shared" si="61"/>
        <v>29.98368</v>
      </c>
      <c r="BM40" s="32">
        <f t="shared" si="62"/>
        <v>30.328319999999998</v>
      </c>
      <c r="BN40" s="32">
        <f t="shared" si="63"/>
        <v>30.67296</v>
      </c>
      <c r="BO40" s="32">
        <f t="shared" si="64"/>
        <v>31.706880000000002</v>
      </c>
      <c r="BP40" s="32">
        <f t="shared" si="65"/>
        <v>32.396160000000002</v>
      </c>
      <c r="BQ40" s="32">
        <f t="shared" si="66"/>
        <v>33.085440000000006</v>
      </c>
      <c r="BR40" s="32">
        <f t="shared" si="67"/>
        <v>33.430080000000004</v>
      </c>
      <c r="BS40" s="32">
        <f t="shared" si="68"/>
        <v>33.774720000000002</v>
      </c>
      <c r="BT40" s="32">
        <f t="shared" si="69"/>
        <v>34.11936</v>
      </c>
      <c r="BU40" s="32">
        <f t="shared" si="70"/>
        <v>34.463999999999999</v>
      </c>
      <c r="BV40" s="32">
        <f t="shared" si="71"/>
        <v>35.153280000000002</v>
      </c>
      <c r="BW40" s="32">
        <f t="shared" si="72"/>
        <v>35.497920000000001</v>
      </c>
      <c r="BX40" s="32">
        <f t="shared" si="73"/>
        <v>35.842559999999999</v>
      </c>
      <c r="BY40" s="32">
        <f t="shared" si="74"/>
        <v>36.187200000000004</v>
      </c>
      <c r="BZ40" s="32">
        <f t="shared" si="75"/>
        <v>36.876480000000001</v>
      </c>
      <c r="CA40" s="32">
        <f t="shared" si="76"/>
        <v>37.910400000000003</v>
      </c>
      <c r="CB40" s="32">
        <f t="shared" si="77"/>
        <v>38.599679999999999</v>
      </c>
      <c r="CC40" s="32">
        <f t="shared" si="78"/>
        <v>38.944319999999998</v>
      </c>
      <c r="CD40" s="32">
        <f t="shared" si="79"/>
        <v>39.288959999999996</v>
      </c>
      <c r="CE40" s="32">
        <f t="shared" si="80"/>
        <v>39.633600000000001</v>
      </c>
      <c r="CF40" s="32">
        <f t="shared" si="81"/>
        <v>40.667519999999996</v>
      </c>
      <c r="CG40" s="32">
        <f t="shared" si="82"/>
        <v>41.012159999999994</v>
      </c>
      <c r="CH40" s="32">
        <f t="shared" si="83"/>
        <v>42.046080000000003</v>
      </c>
      <c r="CI40" s="32">
        <f t="shared" si="84"/>
        <v>42.390720000000002</v>
      </c>
      <c r="CJ40" s="32">
        <f t="shared" si="85"/>
        <v>42.73536</v>
      </c>
      <c r="CK40" s="32">
        <f t="shared" si="86"/>
        <v>43.424639999999997</v>
      </c>
      <c r="CL40" s="32">
        <f t="shared" si="87"/>
        <v>44.803200000000004</v>
      </c>
      <c r="CM40" s="32">
        <f t="shared" si="88"/>
        <v>45.147840000000002</v>
      </c>
      <c r="CN40" s="32">
        <f t="shared" si="89"/>
        <v>47.215679999999999</v>
      </c>
      <c r="CO40" s="32">
        <f t="shared" si="90"/>
        <v>47.560319999999997</v>
      </c>
      <c r="CP40" s="32">
        <f t="shared" si="91"/>
        <v>49.972799999999992</v>
      </c>
      <c r="CQ40" s="32">
        <f t="shared" si="92"/>
        <v>52.040639999999996</v>
      </c>
      <c r="CR40" s="32">
        <f t="shared" si="93"/>
        <v>52.385280000000002</v>
      </c>
      <c r="CS40" s="32">
        <f t="shared" si="94"/>
        <v>52.72992</v>
      </c>
      <c r="CT40" s="32">
        <f t="shared" si="95"/>
        <v>55.142400000000002</v>
      </c>
      <c r="CU40" s="32">
        <f t="shared" si="96"/>
        <v>55.831679999999999</v>
      </c>
      <c r="CV40" s="32">
        <f t="shared" si="97"/>
        <v>56.865600000000001</v>
      </c>
      <c r="CW40" s="32">
        <f t="shared" si="98"/>
        <v>61.001280000000001</v>
      </c>
      <c r="CX40" s="32">
        <f t="shared" si="99"/>
        <v>63.069120000000005</v>
      </c>
      <c r="CY40" s="32">
        <f t="shared" si="100"/>
        <v>63.413760000000003</v>
      </c>
      <c r="CZ40" s="32">
        <f t="shared" si="101"/>
        <v>65.136960000000002</v>
      </c>
      <c r="DA40" s="32">
        <f t="shared" si="102"/>
        <v>65.4816</v>
      </c>
      <c r="DB40" s="32">
        <f t="shared" si="103"/>
        <v>66.170880000000011</v>
      </c>
      <c r="DC40" s="32">
        <f t="shared" si="104"/>
        <v>70.651200000000003</v>
      </c>
      <c r="DD40" s="32">
        <f t="shared" si="105"/>
        <v>73.408319999999989</v>
      </c>
      <c r="DE40" s="32">
        <f t="shared" si="106"/>
        <v>89.606400000000008</v>
      </c>
      <c r="DF40" s="32">
        <f t="shared" si="107"/>
        <v>188.86272</v>
      </c>
    </row>
    <row r="41" spans="1:110" ht="12.6" customHeight="1">
      <c r="A41" s="17" t="s">
        <v>63</v>
      </c>
      <c r="B41" s="26">
        <v>130</v>
      </c>
      <c r="C41" s="28">
        <f t="shared" si="0"/>
        <v>520</v>
      </c>
      <c r="D41" s="32">
        <f t="shared" si="1"/>
        <v>0.52</v>
      </c>
      <c r="E41" s="32">
        <f t="shared" si="2"/>
        <v>0.54080000000000006</v>
      </c>
      <c r="F41" s="32">
        <f t="shared" si="3"/>
        <v>0.56159999999999999</v>
      </c>
      <c r="G41" s="32">
        <f t="shared" si="4"/>
        <v>0.58240000000000014</v>
      </c>
      <c r="H41" s="32">
        <f t="shared" si="5"/>
        <v>0.60319999999999996</v>
      </c>
      <c r="I41" s="32">
        <f t="shared" si="6"/>
        <v>0.624</v>
      </c>
      <c r="J41" s="32">
        <f t="shared" si="7"/>
        <v>0.64479999999999993</v>
      </c>
      <c r="K41" s="32">
        <f t="shared" si="8"/>
        <v>0.66559999999999997</v>
      </c>
      <c r="L41" s="32">
        <f t="shared" si="9"/>
        <v>0.68640000000000001</v>
      </c>
      <c r="M41" s="32">
        <f t="shared" si="10"/>
        <v>0.70720000000000005</v>
      </c>
      <c r="N41" s="32">
        <f t="shared" si="11"/>
        <v>0.72799999999999998</v>
      </c>
      <c r="O41" s="32">
        <f t="shared" si="12"/>
        <v>0.74879999999999991</v>
      </c>
      <c r="P41" s="32">
        <f t="shared" si="13"/>
        <v>0.76960000000000006</v>
      </c>
      <c r="Q41" s="32">
        <f t="shared" si="14"/>
        <v>0.79039999999999999</v>
      </c>
      <c r="R41" s="32">
        <f t="shared" si="15"/>
        <v>0.81120000000000003</v>
      </c>
      <c r="S41" s="32">
        <f t="shared" si="16"/>
        <v>0.83199999999999996</v>
      </c>
      <c r="T41" s="32">
        <f t="shared" si="17"/>
        <v>0.8528</v>
      </c>
      <c r="U41" s="32">
        <f t="shared" si="18"/>
        <v>0.87360000000000004</v>
      </c>
      <c r="V41" s="32">
        <f t="shared" si="19"/>
        <v>0.89439999999999997</v>
      </c>
      <c r="W41" s="32">
        <f t="shared" si="20"/>
        <v>0.95680000000000009</v>
      </c>
      <c r="X41" s="32">
        <f t="shared" si="21"/>
        <v>0.97759999999999991</v>
      </c>
      <c r="Y41" s="32">
        <f t="shared" si="22"/>
        <v>0.99839999999999995</v>
      </c>
      <c r="Z41" s="32">
        <f t="shared" si="23"/>
        <v>1.0191999999999999</v>
      </c>
      <c r="AA41" s="32">
        <f t="shared" si="24"/>
        <v>1.04</v>
      </c>
      <c r="AB41" s="32">
        <f t="shared" si="25"/>
        <v>1.0608</v>
      </c>
      <c r="AC41" s="32">
        <f t="shared" si="26"/>
        <v>1.0816000000000001</v>
      </c>
      <c r="AD41" s="32">
        <f t="shared" si="27"/>
        <v>1.1024</v>
      </c>
      <c r="AE41" s="32">
        <f t="shared" si="28"/>
        <v>1.1232</v>
      </c>
      <c r="AF41" s="32">
        <f t="shared" si="29"/>
        <v>1.1439999999999999</v>
      </c>
      <c r="AG41" s="32">
        <f t="shared" si="30"/>
        <v>1.1648000000000003</v>
      </c>
      <c r="AH41" s="32">
        <f t="shared" si="31"/>
        <v>1.1856</v>
      </c>
      <c r="AI41" s="32">
        <f t="shared" si="32"/>
        <v>1.2063999999999999</v>
      </c>
      <c r="AJ41" s="32">
        <f t="shared" si="33"/>
        <v>1.2272000000000001</v>
      </c>
      <c r="AK41" s="32">
        <f t="shared" si="34"/>
        <v>1.248</v>
      </c>
      <c r="AL41" s="32">
        <f t="shared" si="35"/>
        <v>1.2687999999999999</v>
      </c>
      <c r="AM41" s="32">
        <f t="shared" si="36"/>
        <v>1.2895999999999999</v>
      </c>
      <c r="AN41" s="32">
        <f t="shared" si="37"/>
        <v>1.3104</v>
      </c>
      <c r="AO41" s="32">
        <f t="shared" si="38"/>
        <v>1.3311999999999999</v>
      </c>
      <c r="AP41" s="32">
        <f t="shared" si="39"/>
        <v>1.3520000000000001</v>
      </c>
      <c r="AQ41" s="32">
        <f t="shared" si="40"/>
        <v>1.3728</v>
      </c>
      <c r="AR41" s="32">
        <f t="shared" si="41"/>
        <v>1.3936000000000002</v>
      </c>
      <c r="AS41" s="32">
        <f t="shared" si="42"/>
        <v>1.4144000000000001</v>
      </c>
      <c r="AT41" s="32">
        <f t="shared" si="43"/>
        <v>1.4351999999999998</v>
      </c>
      <c r="AU41" s="32">
        <f t="shared" si="44"/>
        <v>1.456</v>
      </c>
      <c r="AV41" s="32">
        <f t="shared" si="45"/>
        <v>1.4767999999999999</v>
      </c>
      <c r="AW41" s="32">
        <f t="shared" si="46"/>
        <v>1.4975999999999998</v>
      </c>
      <c r="AX41" s="32">
        <f t="shared" si="47"/>
        <v>1.5184</v>
      </c>
      <c r="AY41" s="32">
        <f t="shared" si="48"/>
        <v>1.5392000000000001</v>
      </c>
      <c r="AZ41" s="32">
        <f t="shared" si="49"/>
        <v>1.56</v>
      </c>
      <c r="BA41" s="32">
        <f t="shared" si="50"/>
        <v>1.5808</v>
      </c>
      <c r="BB41" s="32">
        <f t="shared" si="51"/>
        <v>1.6016000000000001</v>
      </c>
      <c r="BC41" s="32">
        <f t="shared" si="52"/>
        <v>1.6224000000000001</v>
      </c>
      <c r="BD41" s="32">
        <f t="shared" si="53"/>
        <v>1.6432</v>
      </c>
      <c r="BE41" s="32">
        <f t="shared" si="54"/>
        <v>1.6639999999999999</v>
      </c>
      <c r="BF41" s="32">
        <f t="shared" si="55"/>
        <v>1.6848000000000001</v>
      </c>
      <c r="BG41" s="32">
        <f t="shared" si="56"/>
        <v>1.7056</v>
      </c>
      <c r="BH41" s="32">
        <f t="shared" si="57"/>
        <v>1.7263999999999999</v>
      </c>
      <c r="BI41" s="32">
        <f t="shared" si="58"/>
        <v>1.7472000000000001</v>
      </c>
      <c r="BJ41" s="32">
        <f t="shared" si="59"/>
        <v>1.768</v>
      </c>
      <c r="BK41" s="32">
        <f t="shared" si="60"/>
        <v>1.7887999999999999</v>
      </c>
      <c r="BL41" s="32">
        <f t="shared" si="61"/>
        <v>1.8095999999999999</v>
      </c>
      <c r="BM41" s="32">
        <f t="shared" si="62"/>
        <v>1.8304</v>
      </c>
      <c r="BN41" s="32">
        <f t="shared" si="63"/>
        <v>1.8512</v>
      </c>
      <c r="BO41" s="32">
        <f t="shared" si="64"/>
        <v>1.9136000000000002</v>
      </c>
      <c r="BP41" s="32">
        <f t="shared" si="65"/>
        <v>1.9551999999999998</v>
      </c>
      <c r="BQ41" s="32">
        <f t="shared" si="66"/>
        <v>1.9967999999999999</v>
      </c>
      <c r="BR41" s="32">
        <f t="shared" si="67"/>
        <v>2.0175999999999998</v>
      </c>
      <c r="BS41" s="32">
        <f t="shared" si="68"/>
        <v>2.0383999999999998</v>
      </c>
      <c r="BT41" s="32">
        <f t="shared" si="69"/>
        <v>2.0591999999999997</v>
      </c>
      <c r="BU41" s="32">
        <f t="shared" si="70"/>
        <v>2.08</v>
      </c>
      <c r="BV41" s="32">
        <f t="shared" si="71"/>
        <v>2.1215999999999999</v>
      </c>
      <c r="BW41" s="32">
        <f t="shared" si="72"/>
        <v>2.1424000000000003</v>
      </c>
      <c r="BX41" s="32">
        <f t="shared" si="73"/>
        <v>2.1632000000000002</v>
      </c>
      <c r="BY41" s="32">
        <f t="shared" si="74"/>
        <v>2.1840000000000002</v>
      </c>
      <c r="BZ41" s="32">
        <f t="shared" si="75"/>
        <v>2.2256</v>
      </c>
      <c r="CA41" s="32">
        <f t="shared" si="76"/>
        <v>2.2879999999999998</v>
      </c>
      <c r="CB41" s="32">
        <f t="shared" si="77"/>
        <v>2.3296000000000006</v>
      </c>
      <c r="CC41" s="32">
        <f t="shared" si="78"/>
        <v>2.3503999999999996</v>
      </c>
      <c r="CD41" s="32">
        <f t="shared" si="79"/>
        <v>2.3712</v>
      </c>
      <c r="CE41" s="32">
        <f t="shared" si="80"/>
        <v>2.3919999999999999</v>
      </c>
      <c r="CF41" s="32">
        <f t="shared" si="81"/>
        <v>2.4544000000000001</v>
      </c>
      <c r="CG41" s="32">
        <f t="shared" si="82"/>
        <v>2.4751999999999996</v>
      </c>
      <c r="CH41" s="32">
        <f t="shared" si="83"/>
        <v>2.5375999999999999</v>
      </c>
      <c r="CI41" s="32">
        <f t="shared" si="84"/>
        <v>2.5584000000000002</v>
      </c>
      <c r="CJ41" s="32">
        <f t="shared" si="85"/>
        <v>2.5791999999999997</v>
      </c>
      <c r="CK41" s="32">
        <f t="shared" si="86"/>
        <v>2.6208</v>
      </c>
      <c r="CL41" s="32">
        <f t="shared" si="87"/>
        <v>2.7040000000000002</v>
      </c>
      <c r="CM41" s="32">
        <f t="shared" si="88"/>
        <v>2.7248000000000001</v>
      </c>
      <c r="CN41" s="32">
        <f t="shared" si="89"/>
        <v>2.8496000000000006</v>
      </c>
      <c r="CO41" s="32">
        <f t="shared" si="90"/>
        <v>2.8703999999999996</v>
      </c>
      <c r="CP41" s="32">
        <f t="shared" si="91"/>
        <v>3.016</v>
      </c>
      <c r="CQ41" s="32">
        <f t="shared" si="92"/>
        <v>3.1408</v>
      </c>
      <c r="CR41" s="32">
        <f t="shared" si="93"/>
        <v>3.1616</v>
      </c>
      <c r="CS41" s="32">
        <f t="shared" si="94"/>
        <v>3.1823999999999999</v>
      </c>
      <c r="CT41" s="32">
        <f t="shared" si="95"/>
        <v>3.3279999999999998</v>
      </c>
      <c r="CU41" s="32">
        <f t="shared" si="96"/>
        <v>3.3696000000000002</v>
      </c>
      <c r="CV41" s="32">
        <f t="shared" si="97"/>
        <v>3.4319999999999999</v>
      </c>
      <c r="CW41" s="32">
        <f t="shared" si="98"/>
        <v>3.6816</v>
      </c>
      <c r="CX41" s="32">
        <f t="shared" si="99"/>
        <v>3.8064</v>
      </c>
      <c r="CY41" s="32">
        <f t="shared" si="100"/>
        <v>3.8272000000000004</v>
      </c>
      <c r="CZ41" s="32">
        <f t="shared" si="101"/>
        <v>3.9312</v>
      </c>
      <c r="DA41" s="32">
        <f t="shared" si="102"/>
        <v>3.952</v>
      </c>
      <c r="DB41" s="32">
        <f t="shared" si="103"/>
        <v>3.9935999999999998</v>
      </c>
      <c r="DC41" s="32">
        <f t="shared" si="104"/>
        <v>4.2640000000000002</v>
      </c>
      <c r="DD41" s="32">
        <f t="shared" si="105"/>
        <v>4.4303999999999997</v>
      </c>
      <c r="DE41" s="32">
        <f t="shared" si="106"/>
        <v>5.4080000000000004</v>
      </c>
      <c r="DF41" s="32">
        <f t="shared" si="107"/>
        <v>11.398400000000002</v>
      </c>
    </row>
    <row r="42" spans="1:110" ht="12.6" customHeight="1">
      <c r="A42" s="19" t="s">
        <v>105</v>
      </c>
      <c r="B42" s="28">
        <v>520</v>
      </c>
      <c r="C42" s="28">
        <f t="shared" si="0"/>
        <v>2080</v>
      </c>
      <c r="D42" s="32">
        <f t="shared" si="1"/>
        <v>2.08</v>
      </c>
      <c r="E42" s="32">
        <f t="shared" si="2"/>
        <v>2.1632000000000002</v>
      </c>
      <c r="F42" s="32">
        <f t="shared" si="3"/>
        <v>2.2464</v>
      </c>
      <c r="G42" s="32">
        <f t="shared" si="4"/>
        <v>2.3296000000000006</v>
      </c>
      <c r="H42" s="32">
        <f t="shared" si="5"/>
        <v>2.4127999999999998</v>
      </c>
      <c r="I42" s="32">
        <f t="shared" si="6"/>
        <v>2.496</v>
      </c>
      <c r="J42" s="32">
        <f t="shared" si="7"/>
        <v>2.5791999999999997</v>
      </c>
      <c r="K42" s="32">
        <f t="shared" si="8"/>
        <v>2.6623999999999999</v>
      </c>
      <c r="L42" s="32">
        <f t="shared" si="9"/>
        <v>2.7456</v>
      </c>
      <c r="M42" s="32">
        <f t="shared" si="10"/>
        <v>2.8288000000000002</v>
      </c>
      <c r="N42" s="32">
        <f t="shared" si="11"/>
        <v>2.9119999999999999</v>
      </c>
      <c r="O42" s="32">
        <f t="shared" si="12"/>
        <v>2.9951999999999996</v>
      </c>
      <c r="P42" s="32">
        <f t="shared" si="13"/>
        <v>3.0784000000000002</v>
      </c>
      <c r="Q42" s="32">
        <f t="shared" si="14"/>
        <v>3.1616</v>
      </c>
      <c r="R42" s="32">
        <f t="shared" si="15"/>
        <v>3.2448000000000001</v>
      </c>
      <c r="S42" s="32">
        <f t="shared" si="16"/>
        <v>3.3279999999999998</v>
      </c>
      <c r="T42" s="32">
        <f t="shared" si="17"/>
        <v>3.4112</v>
      </c>
      <c r="U42" s="32">
        <f t="shared" si="18"/>
        <v>3.4944000000000002</v>
      </c>
      <c r="V42" s="32">
        <f t="shared" si="19"/>
        <v>3.5775999999999999</v>
      </c>
      <c r="W42" s="32">
        <f t="shared" si="20"/>
        <v>3.8272000000000004</v>
      </c>
      <c r="X42" s="32">
        <f t="shared" si="21"/>
        <v>3.9103999999999997</v>
      </c>
      <c r="Y42" s="32">
        <f t="shared" si="22"/>
        <v>3.9935999999999998</v>
      </c>
      <c r="Z42" s="32">
        <f t="shared" si="23"/>
        <v>4.0767999999999995</v>
      </c>
      <c r="AA42" s="32">
        <f t="shared" si="24"/>
        <v>4.16</v>
      </c>
      <c r="AB42" s="32">
        <f t="shared" si="25"/>
        <v>4.2431999999999999</v>
      </c>
      <c r="AC42" s="32">
        <f t="shared" si="26"/>
        <v>4.3264000000000005</v>
      </c>
      <c r="AD42" s="32">
        <f t="shared" si="27"/>
        <v>4.4096000000000002</v>
      </c>
      <c r="AE42" s="32">
        <f t="shared" si="28"/>
        <v>4.4927999999999999</v>
      </c>
      <c r="AF42" s="32">
        <f t="shared" si="29"/>
        <v>4.5759999999999996</v>
      </c>
      <c r="AG42" s="32">
        <f t="shared" si="30"/>
        <v>4.6592000000000011</v>
      </c>
      <c r="AH42" s="32">
        <f t="shared" si="31"/>
        <v>4.7423999999999999</v>
      </c>
      <c r="AI42" s="32">
        <f t="shared" si="32"/>
        <v>4.8255999999999997</v>
      </c>
      <c r="AJ42" s="32">
        <f t="shared" si="33"/>
        <v>4.9088000000000003</v>
      </c>
      <c r="AK42" s="32">
        <f t="shared" si="34"/>
        <v>4.992</v>
      </c>
      <c r="AL42" s="32">
        <f t="shared" si="35"/>
        <v>5.0751999999999997</v>
      </c>
      <c r="AM42" s="32">
        <f t="shared" si="36"/>
        <v>5.1583999999999994</v>
      </c>
      <c r="AN42" s="32">
        <f t="shared" si="37"/>
        <v>5.2416</v>
      </c>
      <c r="AO42" s="32">
        <f t="shared" si="38"/>
        <v>5.3247999999999998</v>
      </c>
      <c r="AP42" s="32">
        <f t="shared" si="39"/>
        <v>5.4080000000000004</v>
      </c>
      <c r="AQ42" s="32">
        <f t="shared" si="40"/>
        <v>5.4912000000000001</v>
      </c>
      <c r="AR42" s="32">
        <f t="shared" si="41"/>
        <v>5.5744000000000007</v>
      </c>
      <c r="AS42" s="32">
        <f t="shared" si="42"/>
        <v>5.6576000000000004</v>
      </c>
      <c r="AT42" s="32">
        <f t="shared" si="43"/>
        <v>5.7407999999999992</v>
      </c>
      <c r="AU42" s="32">
        <f t="shared" si="44"/>
        <v>5.8239999999999998</v>
      </c>
      <c r="AV42" s="32">
        <f t="shared" si="45"/>
        <v>5.9071999999999996</v>
      </c>
      <c r="AW42" s="32">
        <f t="shared" si="46"/>
        <v>5.9903999999999993</v>
      </c>
      <c r="AX42" s="32">
        <f t="shared" si="47"/>
        <v>6.0735999999999999</v>
      </c>
      <c r="AY42" s="32">
        <f t="shared" si="48"/>
        <v>6.1568000000000005</v>
      </c>
      <c r="AZ42" s="32">
        <f t="shared" si="49"/>
        <v>6.24</v>
      </c>
      <c r="BA42" s="32">
        <f t="shared" si="50"/>
        <v>6.3231999999999999</v>
      </c>
      <c r="BB42" s="32">
        <f t="shared" si="51"/>
        <v>6.4064000000000005</v>
      </c>
      <c r="BC42" s="32">
        <f t="shared" si="52"/>
        <v>6.4896000000000003</v>
      </c>
      <c r="BD42" s="32">
        <f t="shared" si="53"/>
        <v>6.5728</v>
      </c>
      <c r="BE42" s="32">
        <f t="shared" si="54"/>
        <v>6.6559999999999997</v>
      </c>
      <c r="BF42" s="32">
        <f t="shared" si="55"/>
        <v>6.7392000000000003</v>
      </c>
      <c r="BG42" s="32">
        <f t="shared" si="56"/>
        <v>6.8224</v>
      </c>
      <c r="BH42" s="32">
        <f t="shared" si="57"/>
        <v>6.9055999999999997</v>
      </c>
      <c r="BI42" s="32">
        <f t="shared" si="58"/>
        <v>6.9888000000000003</v>
      </c>
      <c r="BJ42" s="32">
        <f t="shared" si="59"/>
        <v>7.0720000000000001</v>
      </c>
      <c r="BK42" s="32">
        <f t="shared" si="60"/>
        <v>7.1551999999999998</v>
      </c>
      <c r="BL42" s="32">
        <f t="shared" si="61"/>
        <v>7.2383999999999995</v>
      </c>
      <c r="BM42" s="32">
        <f t="shared" si="62"/>
        <v>7.3216000000000001</v>
      </c>
      <c r="BN42" s="32">
        <f t="shared" si="63"/>
        <v>7.4047999999999998</v>
      </c>
      <c r="BO42" s="32">
        <f t="shared" si="64"/>
        <v>7.6544000000000008</v>
      </c>
      <c r="BP42" s="32">
        <f t="shared" si="65"/>
        <v>7.8207999999999993</v>
      </c>
      <c r="BQ42" s="32">
        <f t="shared" si="66"/>
        <v>7.9871999999999996</v>
      </c>
      <c r="BR42" s="32">
        <f t="shared" si="67"/>
        <v>8.0703999999999994</v>
      </c>
      <c r="BS42" s="32">
        <f t="shared" si="68"/>
        <v>8.1535999999999991</v>
      </c>
      <c r="BT42" s="32">
        <f t="shared" si="69"/>
        <v>8.2367999999999988</v>
      </c>
      <c r="BU42" s="32">
        <f t="shared" si="70"/>
        <v>8.32</v>
      </c>
      <c r="BV42" s="32">
        <f t="shared" si="71"/>
        <v>8.4863999999999997</v>
      </c>
      <c r="BW42" s="32">
        <f t="shared" si="72"/>
        <v>8.5696000000000012</v>
      </c>
      <c r="BX42" s="32">
        <f t="shared" si="73"/>
        <v>8.6528000000000009</v>
      </c>
      <c r="BY42" s="32">
        <f t="shared" si="74"/>
        <v>8.7360000000000007</v>
      </c>
      <c r="BZ42" s="32">
        <f t="shared" si="75"/>
        <v>8.9024000000000001</v>
      </c>
      <c r="CA42" s="32">
        <f t="shared" si="76"/>
        <v>9.1519999999999992</v>
      </c>
      <c r="CB42" s="32">
        <f t="shared" si="77"/>
        <v>9.3184000000000022</v>
      </c>
      <c r="CC42" s="32">
        <f t="shared" si="78"/>
        <v>9.4015999999999984</v>
      </c>
      <c r="CD42" s="32">
        <f t="shared" si="79"/>
        <v>9.4847999999999999</v>
      </c>
      <c r="CE42" s="32">
        <f t="shared" si="80"/>
        <v>9.5679999999999996</v>
      </c>
      <c r="CF42" s="32">
        <f t="shared" si="81"/>
        <v>9.8176000000000005</v>
      </c>
      <c r="CG42" s="32">
        <f t="shared" si="82"/>
        <v>9.9007999999999985</v>
      </c>
      <c r="CH42" s="32">
        <f t="shared" si="83"/>
        <v>10.150399999999999</v>
      </c>
      <c r="CI42" s="32">
        <f t="shared" si="84"/>
        <v>10.233600000000001</v>
      </c>
      <c r="CJ42" s="32">
        <f t="shared" si="85"/>
        <v>10.316799999999999</v>
      </c>
      <c r="CK42" s="32">
        <f t="shared" si="86"/>
        <v>10.4832</v>
      </c>
      <c r="CL42" s="32">
        <f t="shared" si="87"/>
        <v>10.816000000000001</v>
      </c>
      <c r="CM42" s="32">
        <f t="shared" si="88"/>
        <v>10.8992</v>
      </c>
      <c r="CN42" s="32">
        <f t="shared" si="89"/>
        <v>11.398400000000002</v>
      </c>
      <c r="CO42" s="32">
        <f t="shared" si="90"/>
        <v>11.481599999999998</v>
      </c>
      <c r="CP42" s="32">
        <f t="shared" si="91"/>
        <v>12.064</v>
      </c>
      <c r="CQ42" s="32">
        <f t="shared" si="92"/>
        <v>12.5632</v>
      </c>
      <c r="CR42" s="32">
        <f t="shared" si="93"/>
        <v>12.6464</v>
      </c>
      <c r="CS42" s="32">
        <f t="shared" si="94"/>
        <v>12.7296</v>
      </c>
      <c r="CT42" s="32">
        <f t="shared" si="95"/>
        <v>13.311999999999999</v>
      </c>
      <c r="CU42" s="32">
        <f t="shared" si="96"/>
        <v>13.478400000000001</v>
      </c>
      <c r="CV42" s="32">
        <f t="shared" si="97"/>
        <v>13.728</v>
      </c>
      <c r="CW42" s="32">
        <f t="shared" si="98"/>
        <v>14.7264</v>
      </c>
      <c r="CX42" s="32">
        <f t="shared" si="99"/>
        <v>15.2256</v>
      </c>
      <c r="CY42" s="32">
        <f t="shared" si="100"/>
        <v>15.308800000000002</v>
      </c>
      <c r="CZ42" s="32">
        <f t="shared" si="101"/>
        <v>15.7248</v>
      </c>
      <c r="DA42" s="32">
        <f t="shared" si="102"/>
        <v>15.808</v>
      </c>
      <c r="DB42" s="32">
        <f t="shared" si="103"/>
        <v>15.974399999999999</v>
      </c>
      <c r="DC42" s="32">
        <f t="shared" si="104"/>
        <v>17.056000000000001</v>
      </c>
      <c r="DD42" s="32">
        <f t="shared" si="105"/>
        <v>17.721599999999999</v>
      </c>
      <c r="DE42" s="32">
        <f t="shared" si="106"/>
        <v>21.632000000000001</v>
      </c>
      <c r="DF42" s="32">
        <f t="shared" si="107"/>
        <v>45.593600000000009</v>
      </c>
    </row>
    <row r="43" spans="1:110" ht="12.6" customHeight="1">
      <c r="A43" s="19" t="s">
        <v>121</v>
      </c>
      <c r="B43" s="26">
        <v>830</v>
      </c>
      <c r="C43" s="28">
        <f t="shared" si="0"/>
        <v>3320</v>
      </c>
      <c r="D43" s="32">
        <f t="shared" si="1"/>
        <v>3.32</v>
      </c>
      <c r="E43" s="32">
        <f t="shared" si="2"/>
        <v>3.4528000000000003</v>
      </c>
      <c r="F43" s="32">
        <f t="shared" si="3"/>
        <v>3.5856000000000003</v>
      </c>
      <c r="G43" s="32">
        <f t="shared" si="4"/>
        <v>3.7184000000000004</v>
      </c>
      <c r="H43" s="32">
        <f t="shared" si="5"/>
        <v>3.8512</v>
      </c>
      <c r="I43" s="32">
        <f t="shared" si="6"/>
        <v>3.984</v>
      </c>
      <c r="J43" s="32">
        <f t="shared" si="7"/>
        <v>4.1168000000000005</v>
      </c>
      <c r="K43" s="32">
        <f t="shared" si="8"/>
        <v>4.2496</v>
      </c>
      <c r="L43" s="32">
        <f t="shared" si="9"/>
        <v>4.3824000000000005</v>
      </c>
      <c r="M43" s="32">
        <f t="shared" si="10"/>
        <v>4.515200000000001</v>
      </c>
      <c r="N43" s="32">
        <f t="shared" si="11"/>
        <v>4.6479999999999997</v>
      </c>
      <c r="O43" s="32">
        <f t="shared" si="12"/>
        <v>4.7808000000000002</v>
      </c>
      <c r="P43" s="32">
        <f t="shared" si="13"/>
        <v>4.9136000000000006</v>
      </c>
      <c r="Q43" s="32">
        <f t="shared" si="14"/>
        <v>5.0463999999999993</v>
      </c>
      <c r="R43" s="32">
        <f t="shared" si="15"/>
        <v>5.1791999999999998</v>
      </c>
      <c r="S43" s="32">
        <f t="shared" si="16"/>
        <v>5.3120000000000003</v>
      </c>
      <c r="T43" s="32">
        <f t="shared" si="17"/>
        <v>5.444799999999999</v>
      </c>
      <c r="U43" s="32">
        <f t="shared" si="18"/>
        <v>5.5775999999999994</v>
      </c>
      <c r="V43" s="32">
        <f t="shared" si="19"/>
        <v>5.7103999999999999</v>
      </c>
      <c r="W43" s="32">
        <f t="shared" si="20"/>
        <v>6.1088000000000005</v>
      </c>
      <c r="X43" s="32">
        <f t="shared" si="21"/>
        <v>6.2415999999999991</v>
      </c>
      <c r="Y43" s="32">
        <f t="shared" si="22"/>
        <v>6.3743999999999996</v>
      </c>
      <c r="Z43" s="32">
        <f t="shared" si="23"/>
        <v>6.5072000000000001</v>
      </c>
      <c r="AA43" s="32">
        <f t="shared" si="24"/>
        <v>6.64</v>
      </c>
      <c r="AB43" s="32">
        <f t="shared" si="25"/>
        <v>6.7728000000000002</v>
      </c>
      <c r="AC43" s="32">
        <f t="shared" si="26"/>
        <v>6.9056000000000006</v>
      </c>
      <c r="AD43" s="32">
        <f t="shared" si="27"/>
        <v>7.0384000000000002</v>
      </c>
      <c r="AE43" s="32">
        <f t="shared" si="28"/>
        <v>7.1712000000000007</v>
      </c>
      <c r="AF43" s="32">
        <f t="shared" si="29"/>
        <v>7.3040000000000012</v>
      </c>
      <c r="AG43" s="32">
        <f t="shared" si="30"/>
        <v>7.4368000000000007</v>
      </c>
      <c r="AH43" s="32">
        <f t="shared" si="31"/>
        <v>7.5695999999999994</v>
      </c>
      <c r="AI43" s="32">
        <f t="shared" si="32"/>
        <v>7.7023999999999999</v>
      </c>
      <c r="AJ43" s="32">
        <f t="shared" si="33"/>
        <v>7.8351999999999995</v>
      </c>
      <c r="AK43" s="32">
        <f t="shared" si="34"/>
        <v>7.968</v>
      </c>
      <c r="AL43" s="32">
        <f t="shared" si="35"/>
        <v>8.1007999999999996</v>
      </c>
      <c r="AM43" s="32">
        <f t="shared" si="36"/>
        <v>8.2336000000000009</v>
      </c>
      <c r="AN43" s="32">
        <f t="shared" si="37"/>
        <v>8.3664000000000005</v>
      </c>
      <c r="AO43" s="32">
        <f t="shared" si="38"/>
        <v>8.4992000000000001</v>
      </c>
      <c r="AP43" s="32">
        <f t="shared" si="39"/>
        <v>8.6319999999999997</v>
      </c>
      <c r="AQ43" s="32">
        <f t="shared" si="40"/>
        <v>8.764800000000001</v>
      </c>
      <c r="AR43" s="32">
        <f t="shared" si="41"/>
        <v>8.8976000000000006</v>
      </c>
      <c r="AS43" s="32">
        <f t="shared" si="42"/>
        <v>9.030400000000002</v>
      </c>
      <c r="AT43" s="32">
        <f t="shared" si="43"/>
        <v>9.1631999999999998</v>
      </c>
      <c r="AU43" s="32">
        <f t="shared" si="44"/>
        <v>9.2959999999999994</v>
      </c>
      <c r="AV43" s="32">
        <f t="shared" si="45"/>
        <v>9.428799999999999</v>
      </c>
      <c r="AW43" s="32">
        <f t="shared" si="46"/>
        <v>9.5616000000000003</v>
      </c>
      <c r="AX43" s="32">
        <f t="shared" si="47"/>
        <v>9.6943999999999999</v>
      </c>
      <c r="AY43" s="32">
        <f t="shared" si="48"/>
        <v>9.8272000000000013</v>
      </c>
      <c r="AZ43" s="32">
        <f t="shared" si="49"/>
        <v>9.9600000000000009</v>
      </c>
      <c r="BA43" s="32">
        <f t="shared" si="50"/>
        <v>10.092799999999999</v>
      </c>
      <c r="BB43" s="32">
        <f t="shared" si="51"/>
        <v>10.2256</v>
      </c>
      <c r="BC43" s="32">
        <f t="shared" si="52"/>
        <v>10.3584</v>
      </c>
      <c r="BD43" s="32">
        <f t="shared" si="53"/>
        <v>10.491200000000001</v>
      </c>
      <c r="BE43" s="32">
        <f t="shared" si="54"/>
        <v>10.624000000000001</v>
      </c>
      <c r="BF43" s="32">
        <f t="shared" si="55"/>
        <v>10.756800000000002</v>
      </c>
      <c r="BG43" s="32">
        <f t="shared" si="56"/>
        <v>10.889599999999998</v>
      </c>
      <c r="BH43" s="32">
        <f t="shared" si="57"/>
        <v>11.022399999999999</v>
      </c>
      <c r="BI43" s="32">
        <f t="shared" si="58"/>
        <v>11.155199999999999</v>
      </c>
      <c r="BJ43" s="32">
        <f t="shared" si="59"/>
        <v>11.288</v>
      </c>
      <c r="BK43" s="32">
        <f t="shared" si="60"/>
        <v>11.4208</v>
      </c>
      <c r="BL43" s="32">
        <f t="shared" si="61"/>
        <v>11.553600000000001</v>
      </c>
      <c r="BM43" s="32">
        <f t="shared" si="62"/>
        <v>11.686399999999999</v>
      </c>
      <c r="BN43" s="32">
        <f t="shared" si="63"/>
        <v>11.8192</v>
      </c>
      <c r="BO43" s="32">
        <f t="shared" si="64"/>
        <v>12.217600000000001</v>
      </c>
      <c r="BP43" s="32">
        <f t="shared" si="65"/>
        <v>12.483199999999998</v>
      </c>
      <c r="BQ43" s="32">
        <f t="shared" si="66"/>
        <v>12.748799999999999</v>
      </c>
      <c r="BR43" s="32">
        <f t="shared" si="67"/>
        <v>12.881600000000001</v>
      </c>
      <c r="BS43" s="32">
        <f t="shared" si="68"/>
        <v>13.0144</v>
      </c>
      <c r="BT43" s="32">
        <f t="shared" si="69"/>
        <v>13.147200000000002</v>
      </c>
      <c r="BU43" s="32">
        <f t="shared" si="70"/>
        <v>13.28</v>
      </c>
      <c r="BV43" s="32">
        <f t="shared" si="71"/>
        <v>13.5456</v>
      </c>
      <c r="BW43" s="32">
        <f t="shared" si="72"/>
        <v>13.6784</v>
      </c>
      <c r="BX43" s="32">
        <f t="shared" si="73"/>
        <v>13.811200000000001</v>
      </c>
      <c r="BY43" s="32">
        <f t="shared" si="74"/>
        <v>13.944000000000001</v>
      </c>
      <c r="BZ43" s="32">
        <f t="shared" si="75"/>
        <v>14.2096</v>
      </c>
      <c r="CA43" s="32">
        <f t="shared" si="76"/>
        <v>14.608000000000002</v>
      </c>
      <c r="CB43" s="32">
        <f t="shared" si="77"/>
        <v>14.873600000000001</v>
      </c>
      <c r="CC43" s="32">
        <f t="shared" si="78"/>
        <v>15.006399999999998</v>
      </c>
      <c r="CD43" s="32">
        <f t="shared" si="79"/>
        <v>15.139199999999999</v>
      </c>
      <c r="CE43" s="32">
        <f t="shared" si="80"/>
        <v>15.271999999999998</v>
      </c>
      <c r="CF43" s="32">
        <f t="shared" si="81"/>
        <v>15.670399999999999</v>
      </c>
      <c r="CG43" s="32">
        <f t="shared" si="82"/>
        <v>15.803199999999999</v>
      </c>
      <c r="CH43" s="32">
        <f t="shared" si="83"/>
        <v>16.201599999999999</v>
      </c>
      <c r="CI43" s="32">
        <f t="shared" si="84"/>
        <v>16.334399999999999</v>
      </c>
      <c r="CJ43" s="32">
        <f t="shared" si="85"/>
        <v>16.467200000000002</v>
      </c>
      <c r="CK43" s="32">
        <f t="shared" si="86"/>
        <v>16.732800000000001</v>
      </c>
      <c r="CL43" s="32">
        <f t="shared" si="87"/>
        <v>17.263999999999999</v>
      </c>
      <c r="CM43" s="32">
        <f t="shared" si="88"/>
        <v>17.396799999999999</v>
      </c>
      <c r="CN43" s="32">
        <f t="shared" si="89"/>
        <v>18.193600000000004</v>
      </c>
      <c r="CO43" s="32">
        <f t="shared" si="90"/>
        <v>18.3264</v>
      </c>
      <c r="CP43" s="32">
        <f t="shared" si="91"/>
        <v>19.256</v>
      </c>
      <c r="CQ43" s="32">
        <f t="shared" si="92"/>
        <v>20.052799999999998</v>
      </c>
      <c r="CR43" s="32">
        <f t="shared" si="93"/>
        <v>20.185599999999997</v>
      </c>
      <c r="CS43" s="32">
        <f t="shared" si="94"/>
        <v>20.3184</v>
      </c>
      <c r="CT43" s="32">
        <f t="shared" si="95"/>
        <v>21.248000000000001</v>
      </c>
      <c r="CU43" s="32">
        <f t="shared" si="96"/>
        <v>21.513600000000004</v>
      </c>
      <c r="CV43" s="32">
        <f t="shared" si="97"/>
        <v>21.911999999999999</v>
      </c>
      <c r="CW43" s="32">
        <f t="shared" si="98"/>
        <v>23.505599999999998</v>
      </c>
      <c r="CX43" s="32">
        <f t="shared" si="99"/>
        <v>24.302400000000002</v>
      </c>
      <c r="CY43" s="32">
        <f t="shared" si="100"/>
        <v>24.435200000000002</v>
      </c>
      <c r="CZ43" s="32">
        <f t="shared" si="101"/>
        <v>25.099199999999996</v>
      </c>
      <c r="DA43" s="32">
        <f t="shared" si="102"/>
        <v>25.231999999999999</v>
      </c>
      <c r="DB43" s="32">
        <f t="shared" si="103"/>
        <v>25.497599999999998</v>
      </c>
      <c r="DC43" s="32">
        <f t="shared" si="104"/>
        <v>27.223999999999997</v>
      </c>
      <c r="DD43" s="32">
        <f t="shared" si="105"/>
        <v>28.286399999999997</v>
      </c>
      <c r="DE43" s="32">
        <f t="shared" si="106"/>
        <v>34.527999999999999</v>
      </c>
      <c r="DF43" s="32">
        <f t="shared" si="107"/>
        <v>72.774400000000014</v>
      </c>
    </row>
    <row r="44" spans="1:110" ht="12.6" customHeight="1">
      <c r="A44" s="17" t="s">
        <v>82</v>
      </c>
      <c r="B44" s="28">
        <v>500</v>
      </c>
      <c r="C44" s="28">
        <f t="shared" si="0"/>
        <v>2000</v>
      </c>
      <c r="D44" s="32">
        <f t="shared" si="1"/>
        <v>2</v>
      </c>
      <c r="E44" s="32">
        <f t="shared" si="2"/>
        <v>2.08</v>
      </c>
      <c r="F44" s="32">
        <f t="shared" si="3"/>
        <v>2.16</v>
      </c>
      <c r="G44" s="32">
        <f t="shared" si="4"/>
        <v>2.2400000000000002</v>
      </c>
      <c r="H44" s="32">
        <f t="shared" si="5"/>
        <v>2.3199999999999998</v>
      </c>
      <c r="I44" s="32">
        <f t="shared" si="6"/>
        <v>2.4</v>
      </c>
      <c r="J44" s="32">
        <f t="shared" si="7"/>
        <v>2.48</v>
      </c>
      <c r="K44" s="32">
        <f t="shared" si="8"/>
        <v>2.56</v>
      </c>
      <c r="L44" s="32">
        <f t="shared" si="9"/>
        <v>2.64</v>
      </c>
      <c r="M44" s="32">
        <f t="shared" si="10"/>
        <v>2.72</v>
      </c>
      <c r="N44" s="32">
        <f t="shared" si="11"/>
        <v>2.8</v>
      </c>
      <c r="O44" s="32">
        <f t="shared" si="12"/>
        <v>2.88</v>
      </c>
      <c r="P44" s="32">
        <f t="shared" si="13"/>
        <v>2.96</v>
      </c>
      <c r="Q44" s="32">
        <f t="shared" si="14"/>
        <v>3.04</v>
      </c>
      <c r="R44" s="32">
        <f t="shared" si="15"/>
        <v>3.12</v>
      </c>
      <c r="S44" s="32">
        <f t="shared" si="16"/>
        <v>3.2</v>
      </c>
      <c r="T44" s="32">
        <f t="shared" si="17"/>
        <v>3.28</v>
      </c>
      <c r="U44" s="32">
        <f t="shared" si="18"/>
        <v>3.36</v>
      </c>
      <c r="V44" s="32">
        <f t="shared" si="19"/>
        <v>3.44</v>
      </c>
      <c r="W44" s="32">
        <f t="shared" si="20"/>
        <v>3.68</v>
      </c>
      <c r="X44" s="32">
        <f t="shared" si="21"/>
        <v>3.76</v>
      </c>
      <c r="Y44" s="32">
        <f t="shared" si="22"/>
        <v>3.84</v>
      </c>
      <c r="Z44" s="32">
        <f t="shared" si="23"/>
        <v>3.92</v>
      </c>
      <c r="AA44" s="32">
        <f t="shared" si="24"/>
        <v>4</v>
      </c>
      <c r="AB44" s="32">
        <f t="shared" si="25"/>
        <v>4.08</v>
      </c>
      <c r="AC44" s="32">
        <f t="shared" si="26"/>
        <v>4.16</v>
      </c>
      <c r="AD44" s="32">
        <f t="shared" si="27"/>
        <v>4.24</v>
      </c>
      <c r="AE44" s="32">
        <f t="shared" si="28"/>
        <v>4.32</v>
      </c>
      <c r="AF44" s="32">
        <f t="shared" si="29"/>
        <v>4.4000000000000004</v>
      </c>
      <c r="AG44" s="32">
        <f t="shared" si="30"/>
        <v>4.4800000000000004</v>
      </c>
      <c r="AH44" s="32">
        <f t="shared" si="31"/>
        <v>4.5599999999999996</v>
      </c>
      <c r="AI44" s="32">
        <f t="shared" si="32"/>
        <v>4.6399999999999997</v>
      </c>
      <c r="AJ44" s="32">
        <f t="shared" si="33"/>
        <v>4.72</v>
      </c>
      <c r="AK44" s="32">
        <f t="shared" si="34"/>
        <v>4.8</v>
      </c>
      <c r="AL44" s="32">
        <f t="shared" si="35"/>
        <v>4.88</v>
      </c>
      <c r="AM44" s="32">
        <f t="shared" si="36"/>
        <v>4.96</v>
      </c>
      <c r="AN44" s="32">
        <f t="shared" si="37"/>
        <v>5.04</v>
      </c>
      <c r="AO44" s="32">
        <f t="shared" si="38"/>
        <v>5.12</v>
      </c>
      <c r="AP44" s="32">
        <f t="shared" si="39"/>
        <v>5.2</v>
      </c>
      <c r="AQ44" s="32">
        <f t="shared" si="40"/>
        <v>5.28</v>
      </c>
      <c r="AR44" s="32">
        <f t="shared" si="41"/>
        <v>5.36</v>
      </c>
      <c r="AS44" s="32">
        <f t="shared" si="42"/>
        <v>5.44</v>
      </c>
      <c r="AT44" s="32">
        <f t="shared" si="43"/>
        <v>5.52</v>
      </c>
      <c r="AU44" s="32">
        <f t="shared" si="44"/>
        <v>5.6</v>
      </c>
      <c r="AV44" s="32">
        <f t="shared" si="45"/>
        <v>5.68</v>
      </c>
      <c r="AW44" s="32">
        <f t="shared" si="46"/>
        <v>5.76</v>
      </c>
      <c r="AX44" s="32">
        <f t="shared" si="47"/>
        <v>5.84</v>
      </c>
      <c r="AY44" s="32">
        <f t="shared" si="48"/>
        <v>5.92</v>
      </c>
      <c r="AZ44" s="32">
        <f t="shared" si="49"/>
        <v>6</v>
      </c>
      <c r="BA44" s="32">
        <f t="shared" si="50"/>
        <v>6.08</v>
      </c>
      <c r="BB44" s="32">
        <f t="shared" si="51"/>
        <v>6.16</v>
      </c>
      <c r="BC44" s="32">
        <f t="shared" si="52"/>
        <v>6.24</v>
      </c>
      <c r="BD44" s="32">
        <f t="shared" si="53"/>
        <v>6.32</v>
      </c>
      <c r="BE44" s="32">
        <f t="shared" si="54"/>
        <v>6.4</v>
      </c>
      <c r="BF44" s="32">
        <f t="shared" si="55"/>
        <v>6.48</v>
      </c>
      <c r="BG44" s="32">
        <f t="shared" si="56"/>
        <v>6.56</v>
      </c>
      <c r="BH44" s="32">
        <f t="shared" si="57"/>
        <v>6.64</v>
      </c>
      <c r="BI44" s="32">
        <f t="shared" si="58"/>
        <v>6.72</v>
      </c>
      <c r="BJ44" s="32">
        <f t="shared" si="59"/>
        <v>6.8</v>
      </c>
      <c r="BK44" s="32">
        <f t="shared" si="60"/>
        <v>6.88</v>
      </c>
      <c r="BL44" s="32">
        <f t="shared" si="61"/>
        <v>6.96</v>
      </c>
      <c r="BM44" s="32">
        <f t="shared" si="62"/>
        <v>7.04</v>
      </c>
      <c r="BN44" s="32">
        <f t="shared" si="63"/>
        <v>7.12</v>
      </c>
      <c r="BO44" s="32">
        <f t="shared" si="64"/>
        <v>7.36</v>
      </c>
      <c r="BP44" s="32">
        <f t="shared" si="65"/>
        <v>7.52</v>
      </c>
      <c r="BQ44" s="32">
        <f t="shared" si="66"/>
        <v>7.68</v>
      </c>
      <c r="BR44" s="32">
        <f t="shared" si="67"/>
        <v>7.76</v>
      </c>
      <c r="BS44" s="32">
        <f t="shared" si="68"/>
        <v>7.84</v>
      </c>
      <c r="BT44" s="32">
        <f t="shared" si="69"/>
        <v>7.92</v>
      </c>
      <c r="BU44" s="32">
        <f t="shared" si="70"/>
        <v>8</v>
      </c>
      <c r="BV44" s="32">
        <f t="shared" si="71"/>
        <v>8.16</v>
      </c>
      <c r="BW44" s="32">
        <f t="shared" si="72"/>
        <v>8.24</v>
      </c>
      <c r="BX44" s="32">
        <f t="shared" si="73"/>
        <v>8.32</v>
      </c>
      <c r="BY44" s="32">
        <f t="shared" si="74"/>
        <v>8.4</v>
      </c>
      <c r="BZ44" s="32">
        <f t="shared" si="75"/>
        <v>8.56</v>
      </c>
      <c r="CA44" s="32">
        <f t="shared" si="76"/>
        <v>8.8000000000000007</v>
      </c>
      <c r="CB44" s="32">
        <f t="shared" si="77"/>
        <v>8.9600000000000009</v>
      </c>
      <c r="CC44" s="32">
        <f t="shared" si="78"/>
        <v>9.0399999999999991</v>
      </c>
      <c r="CD44" s="32">
        <f t="shared" si="79"/>
        <v>9.1199999999999992</v>
      </c>
      <c r="CE44" s="32">
        <f t="shared" si="80"/>
        <v>9.1999999999999993</v>
      </c>
      <c r="CF44" s="32">
        <f t="shared" si="81"/>
        <v>9.44</v>
      </c>
      <c r="CG44" s="32">
        <f t="shared" si="82"/>
        <v>9.52</v>
      </c>
      <c r="CH44" s="32">
        <f t="shared" si="83"/>
        <v>9.76</v>
      </c>
      <c r="CI44" s="32">
        <f t="shared" si="84"/>
        <v>9.84</v>
      </c>
      <c r="CJ44" s="32">
        <f t="shared" si="85"/>
        <v>9.92</v>
      </c>
      <c r="CK44" s="32">
        <f t="shared" si="86"/>
        <v>10.08</v>
      </c>
      <c r="CL44" s="32">
        <f t="shared" si="87"/>
        <v>10.4</v>
      </c>
      <c r="CM44" s="32">
        <f t="shared" si="88"/>
        <v>10.48</v>
      </c>
      <c r="CN44" s="32">
        <f t="shared" si="89"/>
        <v>10.96</v>
      </c>
      <c r="CO44" s="32">
        <f t="shared" si="90"/>
        <v>11.04</v>
      </c>
      <c r="CP44" s="32">
        <f t="shared" si="91"/>
        <v>11.6</v>
      </c>
      <c r="CQ44" s="32">
        <f t="shared" si="92"/>
        <v>12.08</v>
      </c>
      <c r="CR44" s="32">
        <f t="shared" si="93"/>
        <v>12.16</v>
      </c>
      <c r="CS44" s="32">
        <f t="shared" si="94"/>
        <v>12.24</v>
      </c>
      <c r="CT44" s="32">
        <f t="shared" si="95"/>
        <v>12.8</v>
      </c>
      <c r="CU44" s="32">
        <f t="shared" si="96"/>
        <v>12.96</v>
      </c>
      <c r="CV44" s="32">
        <f t="shared" si="97"/>
        <v>13.2</v>
      </c>
      <c r="CW44" s="32">
        <f t="shared" si="98"/>
        <v>14.16</v>
      </c>
      <c r="CX44" s="32">
        <f t="shared" si="99"/>
        <v>14.64</v>
      </c>
      <c r="CY44" s="32">
        <f t="shared" si="100"/>
        <v>14.72</v>
      </c>
      <c r="CZ44" s="32">
        <f t="shared" si="101"/>
        <v>15.12</v>
      </c>
      <c r="DA44" s="32">
        <f t="shared" si="102"/>
        <v>15.2</v>
      </c>
      <c r="DB44" s="32">
        <f t="shared" si="103"/>
        <v>15.36</v>
      </c>
      <c r="DC44" s="32">
        <f t="shared" si="104"/>
        <v>16.399999999999999</v>
      </c>
      <c r="DD44" s="32">
        <f t="shared" si="105"/>
        <v>17.04</v>
      </c>
      <c r="DE44" s="32">
        <f t="shared" si="106"/>
        <v>20.8</v>
      </c>
      <c r="DF44" s="32">
        <f t="shared" si="107"/>
        <v>43.84</v>
      </c>
    </row>
    <row r="45" spans="1:110" ht="12.6" customHeight="1">
      <c r="A45" s="17" t="s">
        <v>21</v>
      </c>
      <c r="B45" s="26">
        <v>196</v>
      </c>
      <c r="C45" s="28">
        <f t="shared" si="0"/>
        <v>784</v>
      </c>
      <c r="D45" s="32">
        <f t="shared" si="1"/>
        <v>0.78400000000000003</v>
      </c>
      <c r="E45" s="32">
        <f t="shared" si="2"/>
        <v>0.81535999999999997</v>
      </c>
      <c r="F45" s="32">
        <f t="shared" si="3"/>
        <v>0.84672000000000003</v>
      </c>
      <c r="G45" s="32">
        <f t="shared" si="4"/>
        <v>0.87808000000000008</v>
      </c>
      <c r="H45" s="32">
        <f t="shared" si="5"/>
        <v>0.90943999999999992</v>
      </c>
      <c r="I45" s="32">
        <f t="shared" si="6"/>
        <v>0.94079999999999997</v>
      </c>
      <c r="J45" s="32">
        <f t="shared" si="7"/>
        <v>0.97215999999999991</v>
      </c>
      <c r="K45" s="32">
        <f t="shared" si="8"/>
        <v>1.00352</v>
      </c>
      <c r="L45" s="32">
        <f t="shared" si="9"/>
        <v>1.03488</v>
      </c>
      <c r="M45" s="32">
        <f t="shared" si="10"/>
        <v>1.0662400000000001</v>
      </c>
      <c r="N45" s="32">
        <f t="shared" si="11"/>
        <v>1.0975999999999999</v>
      </c>
      <c r="O45" s="32">
        <f t="shared" si="12"/>
        <v>1.12896</v>
      </c>
      <c r="P45" s="32">
        <f t="shared" si="13"/>
        <v>1.16032</v>
      </c>
      <c r="Q45" s="32">
        <f t="shared" si="14"/>
        <v>1.1916800000000001</v>
      </c>
      <c r="R45" s="32">
        <f t="shared" si="15"/>
        <v>1.2230399999999999</v>
      </c>
      <c r="S45" s="32">
        <f t="shared" si="16"/>
        <v>1.2544000000000002</v>
      </c>
      <c r="T45" s="32">
        <f t="shared" si="17"/>
        <v>1.28576</v>
      </c>
      <c r="U45" s="32">
        <f t="shared" si="18"/>
        <v>1.3171199999999998</v>
      </c>
      <c r="V45" s="32">
        <f t="shared" si="19"/>
        <v>1.3484800000000001</v>
      </c>
      <c r="W45" s="32">
        <f t="shared" si="20"/>
        <v>1.4425600000000001</v>
      </c>
      <c r="X45" s="32">
        <f t="shared" si="21"/>
        <v>1.4739199999999999</v>
      </c>
      <c r="Y45" s="32">
        <f t="shared" si="22"/>
        <v>1.50528</v>
      </c>
      <c r="Z45" s="32">
        <f t="shared" si="23"/>
        <v>1.5366399999999998</v>
      </c>
      <c r="AA45" s="32">
        <f t="shared" si="24"/>
        <v>1.5680000000000001</v>
      </c>
      <c r="AB45" s="32">
        <f t="shared" si="25"/>
        <v>1.5993600000000001</v>
      </c>
      <c r="AC45" s="32">
        <f t="shared" si="26"/>
        <v>1.6307199999999999</v>
      </c>
      <c r="AD45" s="32">
        <f t="shared" si="27"/>
        <v>1.6620800000000002</v>
      </c>
      <c r="AE45" s="32">
        <f t="shared" si="28"/>
        <v>1.6934400000000001</v>
      </c>
      <c r="AF45" s="32">
        <f t="shared" si="29"/>
        <v>1.7248000000000001</v>
      </c>
      <c r="AG45" s="32">
        <f t="shared" si="30"/>
        <v>1.7561600000000002</v>
      </c>
      <c r="AH45" s="32">
        <f t="shared" si="31"/>
        <v>1.7875199999999998</v>
      </c>
      <c r="AI45" s="32">
        <f t="shared" si="32"/>
        <v>1.8188799999999998</v>
      </c>
      <c r="AJ45" s="32">
        <f t="shared" si="33"/>
        <v>1.8502400000000001</v>
      </c>
      <c r="AK45" s="32">
        <f t="shared" si="34"/>
        <v>1.8815999999999999</v>
      </c>
      <c r="AL45" s="32">
        <f t="shared" si="35"/>
        <v>1.91296</v>
      </c>
      <c r="AM45" s="32">
        <f t="shared" si="36"/>
        <v>1.9443199999999998</v>
      </c>
      <c r="AN45" s="32">
        <f t="shared" si="37"/>
        <v>1.9756800000000001</v>
      </c>
      <c r="AO45" s="32">
        <f t="shared" si="38"/>
        <v>2.0070399999999999</v>
      </c>
      <c r="AP45" s="32">
        <f t="shared" si="39"/>
        <v>2.0384000000000002</v>
      </c>
      <c r="AQ45" s="32">
        <f t="shared" si="40"/>
        <v>2.06976</v>
      </c>
      <c r="AR45" s="32">
        <f t="shared" si="41"/>
        <v>2.1011200000000003</v>
      </c>
      <c r="AS45" s="32">
        <f t="shared" si="42"/>
        <v>2.1324800000000002</v>
      </c>
      <c r="AT45" s="32">
        <f t="shared" si="43"/>
        <v>2.1638399999999995</v>
      </c>
      <c r="AU45" s="32">
        <f t="shared" si="44"/>
        <v>2.1951999999999998</v>
      </c>
      <c r="AV45" s="32">
        <f t="shared" si="45"/>
        <v>2.2265600000000001</v>
      </c>
      <c r="AW45" s="32">
        <f t="shared" si="46"/>
        <v>2.2579199999999999</v>
      </c>
      <c r="AX45" s="32">
        <f t="shared" si="47"/>
        <v>2.2892799999999998</v>
      </c>
      <c r="AY45" s="32">
        <f t="shared" si="48"/>
        <v>2.32064</v>
      </c>
      <c r="AZ45" s="32">
        <f t="shared" si="49"/>
        <v>2.3519999999999999</v>
      </c>
      <c r="BA45" s="32">
        <f t="shared" si="50"/>
        <v>2.3833600000000001</v>
      </c>
      <c r="BB45" s="32">
        <f t="shared" si="51"/>
        <v>2.4147200000000004</v>
      </c>
      <c r="BC45" s="32">
        <f t="shared" si="52"/>
        <v>2.4460799999999998</v>
      </c>
      <c r="BD45" s="32">
        <f t="shared" si="53"/>
        <v>2.4774400000000001</v>
      </c>
      <c r="BE45" s="32">
        <f t="shared" si="54"/>
        <v>2.5088000000000004</v>
      </c>
      <c r="BF45" s="32">
        <f t="shared" si="55"/>
        <v>2.5401600000000002</v>
      </c>
      <c r="BG45" s="32">
        <f t="shared" si="56"/>
        <v>2.57152</v>
      </c>
      <c r="BH45" s="32">
        <f t="shared" si="57"/>
        <v>2.6028799999999999</v>
      </c>
      <c r="BI45" s="32">
        <f t="shared" si="58"/>
        <v>2.6342399999999997</v>
      </c>
      <c r="BJ45" s="32">
        <f t="shared" si="59"/>
        <v>2.6656</v>
      </c>
      <c r="BK45" s="32">
        <f t="shared" si="60"/>
        <v>2.6969600000000002</v>
      </c>
      <c r="BL45" s="32">
        <f t="shared" si="61"/>
        <v>2.7283200000000001</v>
      </c>
      <c r="BM45" s="32">
        <f t="shared" si="62"/>
        <v>2.7596799999999999</v>
      </c>
      <c r="BN45" s="32">
        <f t="shared" si="63"/>
        <v>2.7910399999999997</v>
      </c>
      <c r="BO45" s="32">
        <f t="shared" si="64"/>
        <v>2.8851200000000001</v>
      </c>
      <c r="BP45" s="32">
        <f t="shared" si="65"/>
        <v>2.9478399999999998</v>
      </c>
      <c r="BQ45" s="32">
        <f t="shared" si="66"/>
        <v>3.0105599999999999</v>
      </c>
      <c r="BR45" s="32">
        <f t="shared" si="67"/>
        <v>3.0419200000000002</v>
      </c>
      <c r="BS45" s="32">
        <f t="shared" si="68"/>
        <v>3.0732799999999996</v>
      </c>
      <c r="BT45" s="32">
        <f t="shared" si="69"/>
        <v>3.1046399999999998</v>
      </c>
      <c r="BU45" s="32">
        <f t="shared" si="70"/>
        <v>3.1360000000000001</v>
      </c>
      <c r="BV45" s="32">
        <f t="shared" si="71"/>
        <v>3.1987200000000002</v>
      </c>
      <c r="BW45" s="32">
        <f t="shared" si="72"/>
        <v>3.2300800000000001</v>
      </c>
      <c r="BX45" s="32">
        <f t="shared" si="73"/>
        <v>3.2614399999999999</v>
      </c>
      <c r="BY45" s="32">
        <f t="shared" si="74"/>
        <v>3.2928000000000002</v>
      </c>
      <c r="BZ45" s="32">
        <f t="shared" si="75"/>
        <v>3.3555199999999998</v>
      </c>
      <c r="CA45" s="32">
        <f t="shared" si="76"/>
        <v>3.4496000000000002</v>
      </c>
      <c r="CB45" s="32">
        <f t="shared" si="77"/>
        <v>3.5123200000000003</v>
      </c>
      <c r="CC45" s="32">
        <f t="shared" si="78"/>
        <v>3.5436799999999997</v>
      </c>
      <c r="CD45" s="32">
        <f t="shared" si="79"/>
        <v>3.5750399999999996</v>
      </c>
      <c r="CE45" s="32">
        <f t="shared" si="80"/>
        <v>3.6063999999999998</v>
      </c>
      <c r="CF45" s="32">
        <f t="shared" si="81"/>
        <v>3.7004800000000002</v>
      </c>
      <c r="CG45" s="32">
        <f t="shared" si="82"/>
        <v>3.7318399999999996</v>
      </c>
      <c r="CH45" s="32">
        <f t="shared" si="83"/>
        <v>3.82592</v>
      </c>
      <c r="CI45" s="32">
        <f t="shared" si="84"/>
        <v>3.8572799999999998</v>
      </c>
      <c r="CJ45" s="32">
        <f t="shared" si="85"/>
        <v>3.8886399999999997</v>
      </c>
      <c r="CK45" s="32">
        <f t="shared" si="86"/>
        <v>3.9513600000000002</v>
      </c>
      <c r="CL45" s="32">
        <f t="shared" si="87"/>
        <v>4.0768000000000004</v>
      </c>
      <c r="CM45" s="32">
        <f t="shared" si="88"/>
        <v>4.1081599999999998</v>
      </c>
      <c r="CN45" s="32">
        <f t="shared" si="89"/>
        <v>4.2963200000000006</v>
      </c>
      <c r="CO45" s="32">
        <f t="shared" si="90"/>
        <v>4.3276799999999991</v>
      </c>
      <c r="CP45" s="32">
        <f t="shared" si="91"/>
        <v>4.5472000000000001</v>
      </c>
      <c r="CQ45" s="32">
        <f t="shared" si="92"/>
        <v>4.73536</v>
      </c>
      <c r="CR45" s="32">
        <f t="shared" si="93"/>
        <v>4.7667200000000003</v>
      </c>
      <c r="CS45" s="32">
        <f t="shared" si="94"/>
        <v>4.7980799999999997</v>
      </c>
      <c r="CT45" s="32">
        <f t="shared" si="95"/>
        <v>5.0176000000000007</v>
      </c>
      <c r="CU45" s="32">
        <f t="shared" si="96"/>
        <v>5.0803200000000004</v>
      </c>
      <c r="CV45" s="32">
        <f t="shared" si="97"/>
        <v>5.1743999999999994</v>
      </c>
      <c r="CW45" s="32">
        <f t="shared" si="98"/>
        <v>5.5507200000000001</v>
      </c>
      <c r="CX45" s="32">
        <f t="shared" si="99"/>
        <v>5.73888</v>
      </c>
      <c r="CY45" s="32">
        <f t="shared" si="100"/>
        <v>5.7702400000000003</v>
      </c>
      <c r="CZ45" s="32">
        <f t="shared" si="101"/>
        <v>5.9270399999999999</v>
      </c>
      <c r="DA45" s="32">
        <f t="shared" si="102"/>
        <v>5.9583999999999993</v>
      </c>
      <c r="DB45" s="32">
        <f t="shared" si="103"/>
        <v>6.0211199999999998</v>
      </c>
      <c r="DC45" s="32">
        <f t="shared" si="104"/>
        <v>6.428799999999999</v>
      </c>
      <c r="DD45" s="32">
        <f t="shared" si="105"/>
        <v>6.6796799999999994</v>
      </c>
      <c r="DE45" s="32">
        <f t="shared" si="106"/>
        <v>8.1536000000000008</v>
      </c>
      <c r="DF45" s="32">
        <f t="shared" si="107"/>
        <v>17.185280000000002</v>
      </c>
    </row>
    <row r="46" spans="1:110" ht="12.6" customHeight="1">
      <c r="A46" s="19" t="s">
        <v>110</v>
      </c>
      <c r="B46" s="28">
        <v>535</v>
      </c>
      <c r="C46" s="28">
        <f t="shared" si="0"/>
        <v>2140</v>
      </c>
      <c r="D46" s="32">
        <f t="shared" si="1"/>
        <v>2.14</v>
      </c>
      <c r="E46" s="32">
        <f t="shared" si="2"/>
        <v>2.2256</v>
      </c>
      <c r="F46" s="32">
        <f t="shared" si="3"/>
        <v>2.3112000000000004</v>
      </c>
      <c r="G46" s="32">
        <f t="shared" si="4"/>
        <v>2.3968000000000003</v>
      </c>
      <c r="H46" s="32">
        <f t="shared" si="5"/>
        <v>2.4823999999999997</v>
      </c>
      <c r="I46" s="32">
        <f t="shared" si="6"/>
        <v>2.5680000000000001</v>
      </c>
      <c r="J46" s="32">
        <f t="shared" si="7"/>
        <v>2.6536</v>
      </c>
      <c r="K46" s="32">
        <f t="shared" si="8"/>
        <v>2.7392000000000003</v>
      </c>
      <c r="L46" s="32">
        <f t="shared" si="9"/>
        <v>2.8248000000000002</v>
      </c>
      <c r="M46" s="32">
        <f t="shared" si="10"/>
        <v>2.9104000000000001</v>
      </c>
      <c r="N46" s="32">
        <f t="shared" si="11"/>
        <v>2.996</v>
      </c>
      <c r="O46" s="32">
        <f t="shared" si="12"/>
        <v>3.0815999999999999</v>
      </c>
      <c r="P46" s="32">
        <f t="shared" si="13"/>
        <v>3.1671999999999998</v>
      </c>
      <c r="Q46" s="32">
        <f t="shared" si="14"/>
        <v>3.2528000000000001</v>
      </c>
      <c r="R46" s="32">
        <f t="shared" si="15"/>
        <v>3.3384</v>
      </c>
      <c r="S46" s="32">
        <f t="shared" si="16"/>
        <v>3.4239999999999999</v>
      </c>
      <c r="T46" s="32">
        <f t="shared" si="17"/>
        <v>3.5095999999999998</v>
      </c>
      <c r="U46" s="32">
        <f t="shared" si="18"/>
        <v>3.5951999999999997</v>
      </c>
      <c r="V46" s="32">
        <f t="shared" si="19"/>
        <v>3.6807999999999996</v>
      </c>
      <c r="W46" s="32">
        <f t="shared" si="20"/>
        <v>3.9376000000000002</v>
      </c>
      <c r="X46" s="32">
        <f t="shared" si="21"/>
        <v>4.0232000000000001</v>
      </c>
      <c r="Y46" s="32">
        <f t="shared" si="22"/>
        <v>4.1088000000000005</v>
      </c>
      <c r="Z46" s="32">
        <f t="shared" si="23"/>
        <v>4.1943999999999999</v>
      </c>
      <c r="AA46" s="32">
        <f t="shared" si="24"/>
        <v>4.28</v>
      </c>
      <c r="AB46" s="32">
        <f t="shared" si="25"/>
        <v>4.3656000000000006</v>
      </c>
      <c r="AC46" s="32">
        <f t="shared" si="26"/>
        <v>4.4512</v>
      </c>
      <c r="AD46" s="32">
        <f t="shared" si="27"/>
        <v>4.5368000000000004</v>
      </c>
      <c r="AE46" s="32">
        <f t="shared" si="28"/>
        <v>4.6224000000000007</v>
      </c>
      <c r="AF46" s="32">
        <f t="shared" si="29"/>
        <v>4.7080000000000002</v>
      </c>
      <c r="AG46" s="32">
        <f t="shared" si="30"/>
        <v>4.7936000000000005</v>
      </c>
      <c r="AH46" s="32">
        <f t="shared" si="31"/>
        <v>4.8792</v>
      </c>
      <c r="AI46" s="32">
        <f t="shared" si="32"/>
        <v>4.9647999999999994</v>
      </c>
      <c r="AJ46" s="32">
        <f t="shared" si="33"/>
        <v>5.0503999999999998</v>
      </c>
      <c r="AK46" s="32">
        <f t="shared" si="34"/>
        <v>5.1360000000000001</v>
      </c>
      <c r="AL46" s="32">
        <f t="shared" si="35"/>
        <v>5.2215999999999996</v>
      </c>
      <c r="AM46" s="32">
        <f t="shared" si="36"/>
        <v>5.3071999999999999</v>
      </c>
      <c r="AN46" s="32">
        <f t="shared" si="37"/>
        <v>5.3928000000000003</v>
      </c>
      <c r="AO46" s="32">
        <f t="shared" si="38"/>
        <v>5.4784000000000006</v>
      </c>
      <c r="AP46" s="32">
        <f t="shared" si="39"/>
        <v>5.5640000000000001</v>
      </c>
      <c r="AQ46" s="32">
        <f t="shared" si="40"/>
        <v>5.6496000000000004</v>
      </c>
      <c r="AR46" s="32">
        <f t="shared" si="41"/>
        <v>5.7352000000000007</v>
      </c>
      <c r="AS46" s="32">
        <f t="shared" si="42"/>
        <v>5.8208000000000002</v>
      </c>
      <c r="AT46" s="32">
        <f t="shared" si="43"/>
        <v>5.9063999999999997</v>
      </c>
      <c r="AU46" s="32">
        <f t="shared" si="44"/>
        <v>5.992</v>
      </c>
      <c r="AV46" s="32">
        <f t="shared" si="45"/>
        <v>6.0775999999999994</v>
      </c>
      <c r="AW46" s="32">
        <f t="shared" si="46"/>
        <v>6.1631999999999998</v>
      </c>
      <c r="AX46" s="32">
        <f t="shared" si="47"/>
        <v>6.2488000000000001</v>
      </c>
      <c r="AY46" s="32">
        <f t="shared" si="48"/>
        <v>6.3343999999999996</v>
      </c>
      <c r="AZ46" s="32">
        <f t="shared" si="49"/>
        <v>6.42</v>
      </c>
      <c r="BA46" s="32">
        <f t="shared" si="50"/>
        <v>6.5056000000000003</v>
      </c>
      <c r="BB46" s="32">
        <f t="shared" si="51"/>
        <v>6.5911999999999997</v>
      </c>
      <c r="BC46" s="32">
        <f t="shared" si="52"/>
        <v>6.6768000000000001</v>
      </c>
      <c r="BD46" s="32">
        <f t="shared" si="53"/>
        <v>6.7624000000000004</v>
      </c>
      <c r="BE46" s="32">
        <f t="shared" si="54"/>
        <v>6.8479999999999999</v>
      </c>
      <c r="BF46" s="32">
        <f t="shared" si="55"/>
        <v>6.9336000000000002</v>
      </c>
      <c r="BG46" s="32">
        <f t="shared" si="56"/>
        <v>7.0191999999999997</v>
      </c>
      <c r="BH46" s="32">
        <f t="shared" si="57"/>
        <v>7.1047999999999991</v>
      </c>
      <c r="BI46" s="32">
        <f t="shared" si="58"/>
        <v>7.1903999999999995</v>
      </c>
      <c r="BJ46" s="32">
        <f t="shared" si="59"/>
        <v>7.2759999999999998</v>
      </c>
      <c r="BK46" s="32">
        <f t="shared" si="60"/>
        <v>7.3615999999999993</v>
      </c>
      <c r="BL46" s="32">
        <f t="shared" si="61"/>
        <v>7.4471999999999996</v>
      </c>
      <c r="BM46" s="32">
        <f t="shared" si="62"/>
        <v>7.5327999999999999</v>
      </c>
      <c r="BN46" s="32">
        <f t="shared" si="63"/>
        <v>7.6184000000000003</v>
      </c>
      <c r="BO46" s="32">
        <f t="shared" si="64"/>
        <v>7.8752000000000004</v>
      </c>
      <c r="BP46" s="32">
        <f t="shared" si="65"/>
        <v>8.0464000000000002</v>
      </c>
      <c r="BQ46" s="32">
        <f t="shared" si="66"/>
        <v>8.2176000000000009</v>
      </c>
      <c r="BR46" s="32">
        <f t="shared" si="67"/>
        <v>8.3031999999999986</v>
      </c>
      <c r="BS46" s="32">
        <f t="shared" si="68"/>
        <v>8.3887999999999998</v>
      </c>
      <c r="BT46" s="32">
        <f t="shared" si="69"/>
        <v>8.4743999999999993</v>
      </c>
      <c r="BU46" s="32">
        <f t="shared" si="70"/>
        <v>8.56</v>
      </c>
      <c r="BV46" s="32">
        <f t="shared" si="71"/>
        <v>8.7312000000000012</v>
      </c>
      <c r="BW46" s="32">
        <f t="shared" si="72"/>
        <v>8.8168000000000006</v>
      </c>
      <c r="BX46" s="32">
        <f t="shared" si="73"/>
        <v>8.9024000000000001</v>
      </c>
      <c r="BY46" s="32">
        <f t="shared" si="74"/>
        <v>8.9879999999999995</v>
      </c>
      <c r="BZ46" s="32">
        <f t="shared" si="75"/>
        <v>9.1592000000000002</v>
      </c>
      <c r="CA46" s="32">
        <f t="shared" si="76"/>
        <v>9.4160000000000004</v>
      </c>
      <c r="CB46" s="32">
        <f t="shared" si="77"/>
        <v>9.5872000000000011</v>
      </c>
      <c r="CC46" s="32">
        <f t="shared" si="78"/>
        <v>9.6727999999999987</v>
      </c>
      <c r="CD46" s="32">
        <f t="shared" si="79"/>
        <v>9.7584</v>
      </c>
      <c r="CE46" s="32">
        <f t="shared" si="80"/>
        <v>9.8439999999999994</v>
      </c>
      <c r="CF46" s="32">
        <f t="shared" si="81"/>
        <v>10.1008</v>
      </c>
      <c r="CG46" s="32">
        <f t="shared" si="82"/>
        <v>10.186399999999999</v>
      </c>
      <c r="CH46" s="32">
        <f t="shared" si="83"/>
        <v>10.443199999999999</v>
      </c>
      <c r="CI46" s="32">
        <f t="shared" si="84"/>
        <v>10.528799999999999</v>
      </c>
      <c r="CJ46" s="32">
        <f t="shared" si="85"/>
        <v>10.6144</v>
      </c>
      <c r="CK46" s="32">
        <f t="shared" si="86"/>
        <v>10.785600000000001</v>
      </c>
      <c r="CL46" s="32">
        <f t="shared" si="87"/>
        <v>11.128</v>
      </c>
      <c r="CM46" s="32">
        <f t="shared" si="88"/>
        <v>11.2136</v>
      </c>
      <c r="CN46" s="32">
        <f t="shared" si="89"/>
        <v>11.7272</v>
      </c>
      <c r="CO46" s="32">
        <f t="shared" si="90"/>
        <v>11.812799999999999</v>
      </c>
      <c r="CP46" s="32">
        <f t="shared" si="91"/>
        <v>12.412000000000001</v>
      </c>
      <c r="CQ46" s="32">
        <f t="shared" si="92"/>
        <v>12.925600000000001</v>
      </c>
      <c r="CR46" s="32">
        <f t="shared" si="93"/>
        <v>13.011200000000001</v>
      </c>
      <c r="CS46" s="32">
        <f t="shared" si="94"/>
        <v>13.096800000000002</v>
      </c>
      <c r="CT46" s="32">
        <f t="shared" si="95"/>
        <v>13.696</v>
      </c>
      <c r="CU46" s="32">
        <f t="shared" si="96"/>
        <v>13.8672</v>
      </c>
      <c r="CV46" s="32">
        <f t="shared" si="97"/>
        <v>14.124000000000001</v>
      </c>
      <c r="CW46" s="32">
        <f t="shared" si="98"/>
        <v>15.151200000000001</v>
      </c>
      <c r="CX46" s="32">
        <f t="shared" si="99"/>
        <v>15.664800000000001</v>
      </c>
      <c r="CY46" s="32">
        <f t="shared" si="100"/>
        <v>15.750400000000001</v>
      </c>
      <c r="CZ46" s="32">
        <f t="shared" si="101"/>
        <v>16.1784</v>
      </c>
      <c r="DA46" s="32">
        <f t="shared" si="102"/>
        <v>16.263999999999999</v>
      </c>
      <c r="DB46" s="32">
        <f t="shared" si="103"/>
        <v>16.435200000000002</v>
      </c>
      <c r="DC46" s="32">
        <f t="shared" si="104"/>
        <v>17.547999999999998</v>
      </c>
      <c r="DD46" s="32">
        <f t="shared" si="105"/>
        <v>18.232800000000001</v>
      </c>
      <c r="DE46" s="32">
        <f t="shared" si="106"/>
        <v>22.256</v>
      </c>
      <c r="DF46" s="32">
        <f t="shared" si="107"/>
        <v>46.908799999999999</v>
      </c>
    </row>
    <row r="47" spans="1:110" ht="12.6" customHeight="1">
      <c r="A47" s="17" t="s">
        <v>76</v>
      </c>
      <c r="B47" s="26">
        <v>3300</v>
      </c>
      <c r="C47" s="28">
        <f t="shared" si="0"/>
        <v>13200</v>
      </c>
      <c r="D47" s="32">
        <f t="shared" si="1"/>
        <v>13.2</v>
      </c>
      <c r="E47" s="32">
        <f t="shared" si="2"/>
        <v>13.728</v>
      </c>
      <c r="F47" s="32">
        <f t="shared" si="3"/>
        <v>14.256000000000002</v>
      </c>
      <c r="G47" s="32">
        <f t="shared" si="4"/>
        <v>14.784000000000002</v>
      </c>
      <c r="H47" s="32">
        <f t="shared" si="5"/>
        <v>15.311999999999998</v>
      </c>
      <c r="I47" s="32">
        <f t="shared" si="6"/>
        <v>15.84</v>
      </c>
      <c r="J47" s="32">
        <f t="shared" si="7"/>
        <v>16.367999999999999</v>
      </c>
      <c r="K47" s="32">
        <f t="shared" si="8"/>
        <v>16.896000000000001</v>
      </c>
      <c r="L47" s="32">
        <f t="shared" si="9"/>
        <v>17.423999999999999</v>
      </c>
      <c r="M47" s="32">
        <f t="shared" si="10"/>
        <v>17.952000000000002</v>
      </c>
      <c r="N47" s="32">
        <f t="shared" si="11"/>
        <v>18.48</v>
      </c>
      <c r="O47" s="32">
        <f t="shared" si="12"/>
        <v>19.007999999999999</v>
      </c>
      <c r="P47" s="32">
        <f t="shared" si="13"/>
        <v>19.536000000000001</v>
      </c>
      <c r="Q47" s="32">
        <f t="shared" si="14"/>
        <v>20.064</v>
      </c>
      <c r="R47" s="32">
        <f t="shared" si="15"/>
        <v>20.591999999999999</v>
      </c>
      <c r="S47" s="32">
        <f t="shared" si="16"/>
        <v>21.12</v>
      </c>
      <c r="T47" s="32">
        <f t="shared" si="17"/>
        <v>21.648</v>
      </c>
      <c r="U47" s="32">
        <f t="shared" si="18"/>
        <v>22.175999999999998</v>
      </c>
      <c r="V47" s="32">
        <f t="shared" si="19"/>
        <v>22.704000000000001</v>
      </c>
      <c r="W47" s="32">
        <f t="shared" si="20"/>
        <v>24.288</v>
      </c>
      <c r="X47" s="32">
        <f t="shared" si="21"/>
        <v>24.815999999999999</v>
      </c>
      <c r="Y47" s="32">
        <f t="shared" si="22"/>
        <v>25.344000000000001</v>
      </c>
      <c r="Z47" s="32">
        <f t="shared" si="23"/>
        <v>25.872</v>
      </c>
      <c r="AA47" s="32">
        <f t="shared" si="24"/>
        <v>26.4</v>
      </c>
      <c r="AB47" s="32">
        <f t="shared" si="25"/>
        <v>26.928000000000001</v>
      </c>
      <c r="AC47" s="32">
        <f t="shared" si="26"/>
        <v>27.456</v>
      </c>
      <c r="AD47" s="32">
        <f t="shared" si="27"/>
        <v>27.984000000000002</v>
      </c>
      <c r="AE47" s="32">
        <f t="shared" si="28"/>
        <v>28.512000000000004</v>
      </c>
      <c r="AF47" s="32">
        <f t="shared" si="29"/>
        <v>29.040000000000003</v>
      </c>
      <c r="AG47" s="32">
        <f t="shared" si="30"/>
        <v>29.568000000000005</v>
      </c>
      <c r="AH47" s="32">
        <f t="shared" si="31"/>
        <v>30.095999999999997</v>
      </c>
      <c r="AI47" s="32">
        <f t="shared" si="32"/>
        <v>30.623999999999995</v>
      </c>
      <c r="AJ47" s="32">
        <f t="shared" si="33"/>
        <v>31.152000000000001</v>
      </c>
      <c r="AK47" s="32">
        <f t="shared" si="34"/>
        <v>31.68</v>
      </c>
      <c r="AL47" s="32">
        <f t="shared" si="35"/>
        <v>32.207999999999998</v>
      </c>
      <c r="AM47" s="32">
        <f t="shared" si="36"/>
        <v>32.735999999999997</v>
      </c>
      <c r="AN47" s="32">
        <f t="shared" si="37"/>
        <v>33.264000000000003</v>
      </c>
      <c r="AO47" s="32">
        <f t="shared" si="38"/>
        <v>33.792000000000002</v>
      </c>
      <c r="AP47" s="32">
        <f t="shared" si="39"/>
        <v>34.32</v>
      </c>
      <c r="AQ47" s="32">
        <f t="shared" si="40"/>
        <v>34.847999999999999</v>
      </c>
      <c r="AR47" s="32">
        <f t="shared" si="41"/>
        <v>35.375999999999998</v>
      </c>
      <c r="AS47" s="32">
        <f t="shared" si="42"/>
        <v>35.904000000000003</v>
      </c>
      <c r="AT47" s="32">
        <f t="shared" si="43"/>
        <v>36.432000000000002</v>
      </c>
      <c r="AU47" s="32">
        <f t="shared" si="44"/>
        <v>36.96</v>
      </c>
      <c r="AV47" s="32">
        <f t="shared" si="45"/>
        <v>37.488</v>
      </c>
      <c r="AW47" s="32">
        <f t="shared" si="46"/>
        <v>38.015999999999998</v>
      </c>
      <c r="AX47" s="32">
        <f t="shared" si="47"/>
        <v>38.543999999999997</v>
      </c>
      <c r="AY47" s="32">
        <f t="shared" si="48"/>
        <v>39.072000000000003</v>
      </c>
      <c r="AZ47" s="32">
        <f t="shared" si="49"/>
        <v>39.6</v>
      </c>
      <c r="BA47" s="32">
        <f t="shared" si="50"/>
        <v>40.128</v>
      </c>
      <c r="BB47" s="32">
        <f t="shared" si="51"/>
        <v>40.655999999999999</v>
      </c>
      <c r="BC47" s="32">
        <f t="shared" si="52"/>
        <v>41.183999999999997</v>
      </c>
      <c r="BD47" s="32">
        <f t="shared" si="53"/>
        <v>41.712000000000003</v>
      </c>
      <c r="BE47" s="32">
        <f t="shared" si="54"/>
        <v>42.24</v>
      </c>
      <c r="BF47" s="32">
        <f t="shared" si="55"/>
        <v>42.768000000000001</v>
      </c>
      <c r="BG47" s="32">
        <f t="shared" si="56"/>
        <v>43.295999999999999</v>
      </c>
      <c r="BH47" s="32">
        <f t="shared" si="57"/>
        <v>43.823999999999998</v>
      </c>
      <c r="BI47" s="32">
        <f t="shared" si="58"/>
        <v>44.351999999999997</v>
      </c>
      <c r="BJ47" s="32">
        <f t="shared" si="59"/>
        <v>44.88</v>
      </c>
      <c r="BK47" s="32">
        <f t="shared" si="60"/>
        <v>45.408000000000001</v>
      </c>
      <c r="BL47" s="32">
        <f t="shared" si="61"/>
        <v>45.936</v>
      </c>
      <c r="BM47" s="32">
        <f t="shared" si="62"/>
        <v>46.463999999999999</v>
      </c>
      <c r="BN47" s="32">
        <f t="shared" si="63"/>
        <v>46.991999999999997</v>
      </c>
      <c r="BO47" s="32">
        <f t="shared" si="64"/>
        <v>48.576000000000001</v>
      </c>
      <c r="BP47" s="32">
        <f t="shared" si="65"/>
        <v>49.631999999999998</v>
      </c>
      <c r="BQ47" s="32">
        <f t="shared" si="66"/>
        <v>50.688000000000002</v>
      </c>
      <c r="BR47" s="32">
        <f t="shared" si="67"/>
        <v>51.216000000000001</v>
      </c>
      <c r="BS47" s="32">
        <f t="shared" si="68"/>
        <v>51.744</v>
      </c>
      <c r="BT47" s="32">
        <f t="shared" si="69"/>
        <v>52.271999999999998</v>
      </c>
      <c r="BU47" s="32">
        <f t="shared" si="70"/>
        <v>52.8</v>
      </c>
      <c r="BV47" s="32">
        <f t="shared" si="71"/>
        <v>53.856000000000002</v>
      </c>
      <c r="BW47" s="32">
        <f t="shared" si="72"/>
        <v>54.384</v>
      </c>
      <c r="BX47" s="32">
        <f t="shared" si="73"/>
        <v>54.911999999999999</v>
      </c>
      <c r="BY47" s="32">
        <f t="shared" si="74"/>
        <v>55.44</v>
      </c>
      <c r="BZ47" s="32">
        <f t="shared" si="75"/>
        <v>56.496000000000002</v>
      </c>
      <c r="CA47" s="32">
        <f t="shared" si="76"/>
        <v>58.080000000000005</v>
      </c>
      <c r="CB47" s="32">
        <f t="shared" si="77"/>
        <v>59.13600000000001</v>
      </c>
      <c r="CC47" s="32">
        <f t="shared" si="78"/>
        <v>59.663999999999994</v>
      </c>
      <c r="CD47" s="32">
        <f t="shared" si="79"/>
        <v>60.191999999999993</v>
      </c>
      <c r="CE47" s="32">
        <f t="shared" si="80"/>
        <v>60.719999999999992</v>
      </c>
      <c r="CF47" s="32">
        <f t="shared" si="81"/>
        <v>62.304000000000002</v>
      </c>
      <c r="CG47" s="32">
        <f t="shared" si="82"/>
        <v>62.832000000000001</v>
      </c>
      <c r="CH47" s="32">
        <f t="shared" si="83"/>
        <v>64.415999999999997</v>
      </c>
      <c r="CI47" s="32">
        <f t="shared" si="84"/>
        <v>64.944000000000003</v>
      </c>
      <c r="CJ47" s="32">
        <f t="shared" si="85"/>
        <v>65.471999999999994</v>
      </c>
      <c r="CK47" s="32">
        <f t="shared" si="86"/>
        <v>66.528000000000006</v>
      </c>
      <c r="CL47" s="32">
        <f t="shared" si="87"/>
        <v>68.64</v>
      </c>
      <c r="CM47" s="32">
        <f t="shared" si="88"/>
        <v>69.168000000000006</v>
      </c>
      <c r="CN47" s="32">
        <f t="shared" si="89"/>
        <v>72.335999999999999</v>
      </c>
      <c r="CO47" s="32">
        <f t="shared" si="90"/>
        <v>72.864000000000004</v>
      </c>
      <c r="CP47" s="32">
        <f t="shared" si="91"/>
        <v>76.56</v>
      </c>
      <c r="CQ47" s="32">
        <f t="shared" si="92"/>
        <v>79.727999999999994</v>
      </c>
      <c r="CR47" s="32">
        <f t="shared" si="93"/>
        <v>80.256</v>
      </c>
      <c r="CS47" s="32">
        <f t="shared" si="94"/>
        <v>80.784000000000006</v>
      </c>
      <c r="CT47" s="32">
        <f t="shared" si="95"/>
        <v>84.48</v>
      </c>
      <c r="CU47" s="32">
        <f t="shared" si="96"/>
        <v>85.536000000000001</v>
      </c>
      <c r="CV47" s="32">
        <f t="shared" si="97"/>
        <v>87.12</v>
      </c>
      <c r="CW47" s="32">
        <f t="shared" si="98"/>
        <v>93.456000000000003</v>
      </c>
      <c r="CX47" s="32">
        <f t="shared" si="99"/>
        <v>96.623999999999995</v>
      </c>
      <c r="CY47" s="32">
        <f t="shared" si="100"/>
        <v>97.152000000000001</v>
      </c>
      <c r="CZ47" s="32">
        <f t="shared" si="101"/>
        <v>99.792000000000002</v>
      </c>
      <c r="DA47" s="32">
        <f t="shared" si="102"/>
        <v>100.32</v>
      </c>
      <c r="DB47" s="32">
        <f t="shared" si="103"/>
        <v>101.376</v>
      </c>
      <c r="DC47" s="32">
        <f t="shared" si="104"/>
        <v>108.23999999999998</v>
      </c>
      <c r="DD47" s="32">
        <f t="shared" si="105"/>
        <v>112.464</v>
      </c>
      <c r="DE47" s="32">
        <f t="shared" si="106"/>
        <v>137.28</v>
      </c>
      <c r="DF47" s="32">
        <f t="shared" si="107"/>
        <v>289.34399999999999</v>
      </c>
    </row>
    <row r="48" spans="1:110" ht="12.6" customHeight="1">
      <c r="A48" s="17" t="s">
        <v>17</v>
      </c>
      <c r="B48" s="28">
        <v>7761</v>
      </c>
      <c r="C48" s="28">
        <f t="shared" si="0"/>
        <v>31044</v>
      </c>
      <c r="D48" s="32">
        <f t="shared" si="1"/>
        <v>31.044</v>
      </c>
      <c r="E48" s="32">
        <f t="shared" si="2"/>
        <v>32.285760000000003</v>
      </c>
      <c r="F48" s="32">
        <f t="shared" si="3"/>
        <v>33.527520000000003</v>
      </c>
      <c r="G48" s="32">
        <f t="shared" si="4"/>
        <v>34.769280000000009</v>
      </c>
      <c r="H48" s="32">
        <f t="shared" si="5"/>
        <v>36.011040000000001</v>
      </c>
      <c r="I48" s="32">
        <f t="shared" si="6"/>
        <v>37.252799999999993</v>
      </c>
      <c r="J48" s="32">
        <f t="shared" si="7"/>
        <v>38.49456</v>
      </c>
      <c r="K48" s="32">
        <f t="shared" si="8"/>
        <v>39.736319999999999</v>
      </c>
      <c r="L48" s="32">
        <f t="shared" si="9"/>
        <v>40.978079999999999</v>
      </c>
      <c r="M48" s="32">
        <f t="shared" si="10"/>
        <v>42.219840000000005</v>
      </c>
      <c r="N48" s="32">
        <f t="shared" si="11"/>
        <v>43.461599999999997</v>
      </c>
      <c r="O48" s="32">
        <f t="shared" si="12"/>
        <v>44.703360000000004</v>
      </c>
      <c r="P48" s="32">
        <f t="shared" si="13"/>
        <v>45.945120000000003</v>
      </c>
      <c r="Q48" s="32">
        <f t="shared" si="14"/>
        <v>47.186879999999995</v>
      </c>
      <c r="R48" s="32">
        <f t="shared" si="15"/>
        <v>48.428640000000001</v>
      </c>
      <c r="S48" s="32">
        <f t="shared" si="16"/>
        <v>49.670400000000001</v>
      </c>
      <c r="T48" s="32">
        <f t="shared" si="17"/>
        <v>50.912159999999993</v>
      </c>
      <c r="U48" s="32">
        <f t="shared" si="18"/>
        <v>52.153919999999999</v>
      </c>
      <c r="V48" s="32">
        <f t="shared" si="19"/>
        <v>53.395679999999999</v>
      </c>
      <c r="W48" s="32">
        <f t="shared" si="20"/>
        <v>57.120959999999997</v>
      </c>
      <c r="X48" s="32">
        <f t="shared" si="21"/>
        <v>58.362719999999996</v>
      </c>
      <c r="Y48" s="32">
        <f t="shared" si="22"/>
        <v>59.604479999999995</v>
      </c>
      <c r="Z48" s="32">
        <f t="shared" si="23"/>
        <v>60.846239999999995</v>
      </c>
      <c r="AA48" s="32">
        <f t="shared" si="24"/>
        <v>62.088000000000001</v>
      </c>
      <c r="AB48" s="32">
        <f t="shared" si="25"/>
        <v>63.32976</v>
      </c>
      <c r="AC48" s="32">
        <f t="shared" si="26"/>
        <v>64.571520000000007</v>
      </c>
      <c r="AD48" s="32">
        <f t="shared" si="27"/>
        <v>65.813279999999992</v>
      </c>
      <c r="AE48" s="32">
        <f t="shared" si="28"/>
        <v>67.055040000000005</v>
      </c>
      <c r="AF48" s="32">
        <f t="shared" si="29"/>
        <v>68.296800000000005</v>
      </c>
      <c r="AG48" s="32">
        <f t="shared" si="30"/>
        <v>69.538560000000018</v>
      </c>
      <c r="AH48" s="32">
        <f t="shared" si="31"/>
        <v>70.780319999999989</v>
      </c>
      <c r="AI48" s="32">
        <f t="shared" si="32"/>
        <v>72.022080000000003</v>
      </c>
      <c r="AJ48" s="32">
        <f t="shared" si="33"/>
        <v>73.263840000000002</v>
      </c>
      <c r="AK48" s="32">
        <f t="shared" si="34"/>
        <v>74.505599999999987</v>
      </c>
      <c r="AL48" s="32">
        <f t="shared" si="35"/>
        <v>75.74736</v>
      </c>
      <c r="AM48" s="32">
        <f t="shared" si="36"/>
        <v>76.98912</v>
      </c>
      <c r="AN48" s="32">
        <f t="shared" si="37"/>
        <v>78.230879999999999</v>
      </c>
      <c r="AO48" s="32">
        <f t="shared" si="38"/>
        <v>79.472639999999998</v>
      </c>
      <c r="AP48" s="32">
        <f t="shared" si="39"/>
        <v>80.714400000000012</v>
      </c>
      <c r="AQ48" s="32">
        <f t="shared" si="40"/>
        <v>81.956159999999997</v>
      </c>
      <c r="AR48" s="32">
        <f t="shared" si="41"/>
        <v>83.197919999999996</v>
      </c>
      <c r="AS48" s="32">
        <f t="shared" si="42"/>
        <v>84.43968000000001</v>
      </c>
      <c r="AT48" s="32">
        <f t="shared" si="43"/>
        <v>85.681439999999981</v>
      </c>
      <c r="AU48" s="32">
        <f t="shared" si="44"/>
        <v>86.923199999999994</v>
      </c>
      <c r="AV48" s="32">
        <f t="shared" si="45"/>
        <v>88.164959999999994</v>
      </c>
      <c r="AW48" s="32">
        <f t="shared" si="46"/>
        <v>89.406720000000007</v>
      </c>
      <c r="AX48" s="32">
        <f t="shared" si="47"/>
        <v>90.648479999999992</v>
      </c>
      <c r="AY48" s="32">
        <f t="shared" si="48"/>
        <v>91.890240000000006</v>
      </c>
      <c r="AZ48" s="32">
        <f t="shared" si="49"/>
        <v>93.132000000000005</v>
      </c>
      <c r="BA48" s="32">
        <f t="shared" si="50"/>
        <v>94.37375999999999</v>
      </c>
      <c r="BB48" s="32">
        <f t="shared" si="51"/>
        <v>95.615520000000004</v>
      </c>
      <c r="BC48" s="32">
        <f t="shared" si="52"/>
        <v>96.857280000000003</v>
      </c>
      <c r="BD48" s="32">
        <f t="shared" si="53"/>
        <v>98.099040000000002</v>
      </c>
      <c r="BE48" s="32">
        <f t="shared" si="54"/>
        <v>99.340800000000002</v>
      </c>
      <c r="BF48" s="32">
        <f t="shared" si="55"/>
        <v>100.58256000000002</v>
      </c>
      <c r="BG48" s="32">
        <f t="shared" si="56"/>
        <v>101.82431999999999</v>
      </c>
      <c r="BH48" s="32">
        <f t="shared" si="57"/>
        <v>103.06608</v>
      </c>
      <c r="BI48" s="32">
        <f t="shared" si="58"/>
        <v>104.30784</v>
      </c>
      <c r="BJ48" s="32">
        <f t="shared" si="59"/>
        <v>105.5496</v>
      </c>
      <c r="BK48" s="32">
        <f t="shared" si="60"/>
        <v>106.79136</v>
      </c>
      <c r="BL48" s="32">
        <f t="shared" si="61"/>
        <v>108.03312</v>
      </c>
      <c r="BM48" s="32">
        <f t="shared" si="62"/>
        <v>109.27488000000001</v>
      </c>
      <c r="BN48" s="32">
        <f t="shared" si="63"/>
        <v>110.51664</v>
      </c>
      <c r="BO48" s="32">
        <f t="shared" si="64"/>
        <v>114.24191999999999</v>
      </c>
      <c r="BP48" s="32">
        <f t="shared" si="65"/>
        <v>116.72543999999999</v>
      </c>
      <c r="BQ48" s="32">
        <f t="shared" si="66"/>
        <v>119.20895999999999</v>
      </c>
      <c r="BR48" s="32">
        <f t="shared" si="67"/>
        <v>120.45072</v>
      </c>
      <c r="BS48" s="32">
        <f t="shared" si="68"/>
        <v>121.69247999999999</v>
      </c>
      <c r="BT48" s="32">
        <f t="shared" si="69"/>
        <v>122.93424</v>
      </c>
      <c r="BU48" s="32">
        <f t="shared" si="70"/>
        <v>124.176</v>
      </c>
      <c r="BV48" s="32">
        <f t="shared" si="71"/>
        <v>126.65952</v>
      </c>
      <c r="BW48" s="32">
        <f t="shared" si="72"/>
        <v>127.90128</v>
      </c>
      <c r="BX48" s="32">
        <f t="shared" si="73"/>
        <v>129.14304000000001</v>
      </c>
      <c r="BY48" s="32">
        <f t="shared" si="74"/>
        <v>130.38480000000001</v>
      </c>
      <c r="BZ48" s="32">
        <f t="shared" si="75"/>
        <v>132.86832000000001</v>
      </c>
      <c r="CA48" s="32">
        <f t="shared" si="76"/>
        <v>136.59360000000001</v>
      </c>
      <c r="CB48" s="32">
        <f t="shared" si="77"/>
        <v>139.07712000000004</v>
      </c>
      <c r="CC48" s="32">
        <f t="shared" si="78"/>
        <v>140.31887999999998</v>
      </c>
      <c r="CD48" s="32">
        <f t="shared" si="79"/>
        <v>141.56063999999998</v>
      </c>
      <c r="CE48" s="32">
        <f t="shared" si="80"/>
        <v>142.80240000000001</v>
      </c>
      <c r="CF48" s="32">
        <f t="shared" si="81"/>
        <v>146.52768</v>
      </c>
      <c r="CG48" s="32">
        <f t="shared" si="82"/>
        <v>147.76944</v>
      </c>
      <c r="CH48" s="32">
        <f t="shared" si="83"/>
        <v>151.49472</v>
      </c>
      <c r="CI48" s="32">
        <f t="shared" si="84"/>
        <v>152.73648</v>
      </c>
      <c r="CJ48" s="32">
        <f t="shared" si="85"/>
        <v>153.97824</v>
      </c>
      <c r="CK48" s="32">
        <f t="shared" si="86"/>
        <v>156.46176</v>
      </c>
      <c r="CL48" s="32">
        <f t="shared" si="87"/>
        <v>161.42880000000002</v>
      </c>
      <c r="CM48" s="32">
        <f t="shared" si="88"/>
        <v>162.67055999999999</v>
      </c>
      <c r="CN48" s="32">
        <f t="shared" si="89"/>
        <v>170.12112000000002</v>
      </c>
      <c r="CO48" s="32">
        <f t="shared" si="90"/>
        <v>171.36287999999996</v>
      </c>
      <c r="CP48" s="32">
        <f t="shared" si="91"/>
        <v>180.05519999999999</v>
      </c>
      <c r="CQ48" s="32">
        <f t="shared" si="92"/>
        <v>187.50576000000001</v>
      </c>
      <c r="CR48" s="32">
        <f t="shared" si="93"/>
        <v>188.74751999999998</v>
      </c>
      <c r="CS48" s="32">
        <f t="shared" si="94"/>
        <v>189.98928000000001</v>
      </c>
      <c r="CT48" s="32">
        <f t="shared" si="95"/>
        <v>198.6816</v>
      </c>
      <c r="CU48" s="32">
        <f t="shared" si="96"/>
        <v>201.16512000000003</v>
      </c>
      <c r="CV48" s="32">
        <f t="shared" si="97"/>
        <v>204.8904</v>
      </c>
      <c r="CW48" s="32">
        <f t="shared" si="98"/>
        <v>219.79151999999999</v>
      </c>
      <c r="CX48" s="32">
        <f t="shared" si="99"/>
        <v>227.24208000000002</v>
      </c>
      <c r="CY48" s="32">
        <f t="shared" si="100"/>
        <v>228.48383999999999</v>
      </c>
      <c r="CZ48" s="32">
        <f t="shared" si="101"/>
        <v>234.69263999999998</v>
      </c>
      <c r="DA48" s="32">
        <f t="shared" si="102"/>
        <v>235.93439999999998</v>
      </c>
      <c r="DB48" s="32">
        <f t="shared" si="103"/>
        <v>238.41791999999998</v>
      </c>
      <c r="DC48" s="32">
        <f t="shared" si="104"/>
        <v>254.5608</v>
      </c>
      <c r="DD48" s="32">
        <f t="shared" si="105"/>
        <v>264.49488000000002</v>
      </c>
      <c r="DE48" s="32">
        <f t="shared" si="106"/>
        <v>322.85760000000005</v>
      </c>
      <c r="DF48" s="32">
        <f t="shared" si="107"/>
        <v>680.48448000000008</v>
      </c>
    </row>
    <row r="49" spans="1:110" ht="12.6" customHeight="1">
      <c r="A49" s="21" t="s">
        <v>60</v>
      </c>
      <c r="B49" s="18">
        <v>708</v>
      </c>
      <c r="C49" s="18">
        <f t="shared" si="0"/>
        <v>2832</v>
      </c>
      <c r="D49" s="32">
        <f t="shared" si="1"/>
        <v>2.8319999999999999</v>
      </c>
      <c r="E49" s="32">
        <f t="shared" si="2"/>
        <v>2.9452800000000003</v>
      </c>
      <c r="F49" s="32">
        <f t="shared" si="3"/>
        <v>3.0585600000000004</v>
      </c>
      <c r="G49" s="32">
        <f t="shared" si="4"/>
        <v>3.17184</v>
      </c>
      <c r="H49" s="32">
        <f t="shared" si="5"/>
        <v>3.28512</v>
      </c>
      <c r="I49" s="32">
        <f t="shared" si="6"/>
        <v>3.3984000000000001</v>
      </c>
      <c r="J49" s="32">
        <f t="shared" si="7"/>
        <v>3.5116799999999997</v>
      </c>
      <c r="K49" s="32">
        <f t="shared" si="8"/>
        <v>3.6249600000000002</v>
      </c>
      <c r="L49" s="32">
        <f t="shared" si="9"/>
        <v>3.7382400000000002</v>
      </c>
      <c r="M49" s="32">
        <f t="shared" si="10"/>
        <v>3.8515200000000003</v>
      </c>
      <c r="N49" s="32">
        <f t="shared" si="11"/>
        <v>3.9647999999999999</v>
      </c>
      <c r="O49" s="32">
        <f t="shared" si="12"/>
        <v>4.0780799999999999</v>
      </c>
      <c r="P49" s="32">
        <f t="shared" si="13"/>
        <v>4.1913599999999995</v>
      </c>
      <c r="Q49" s="32">
        <f t="shared" si="14"/>
        <v>4.30464</v>
      </c>
      <c r="R49" s="32">
        <f t="shared" si="15"/>
        <v>4.4179200000000005</v>
      </c>
      <c r="S49" s="32">
        <f t="shared" si="16"/>
        <v>4.5312000000000001</v>
      </c>
      <c r="T49" s="32">
        <f t="shared" si="17"/>
        <v>4.6444799999999997</v>
      </c>
      <c r="U49" s="32">
        <f t="shared" si="18"/>
        <v>4.7577600000000002</v>
      </c>
      <c r="V49" s="32">
        <f t="shared" si="19"/>
        <v>4.8710399999999998</v>
      </c>
      <c r="W49" s="32">
        <f t="shared" si="20"/>
        <v>5.2108800000000004</v>
      </c>
      <c r="X49" s="32">
        <f t="shared" si="21"/>
        <v>5.32416</v>
      </c>
      <c r="Y49" s="32">
        <f t="shared" si="22"/>
        <v>5.4374399999999996</v>
      </c>
      <c r="Z49" s="32">
        <f t="shared" si="23"/>
        <v>5.5507200000000001</v>
      </c>
      <c r="AA49" s="32">
        <f t="shared" si="24"/>
        <v>5.6639999999999997</v>
      </c>
      <c r="AB49" s="32">
        <f t="shared" si="25"/>
        <v>5.7772799999999993</v>
      </c>
      <c r="AC49" s="32">
        <f t="shared" si="26"/>
        <v>5.8905600000000007</v>
      </c>
      <c r="AD49" s="32">
        <f t="shared" si="27"/>
        <v>6.0038400000000003</v>
      </c>
      <c r="AE49" s="32">
        <f t="shared" si="28"/>
        <v>6.1171200000000008</v>
      </c>
      <c r="AF49" s="32">
        <f t="shared" si="29"/>
        <v>6.2304000000000004</v>
      </c>
      <c r="AG49" s="32">
        <f t="shared" si="30"/>
        <v>6.34368</v>
      </c>
      <c r="AH49" s="32">
        <f t="shared" si="31"/>
        <v>6.4569599999999987</v>
      </c>
      <c r="AI49" s="32">
        <f t="shared" si="32"/>
        <v>6.5702400000000001</v>
      </c>
      <c r="AJ49" s="32">
        <f t="shared" si="33"/>
        <v>6.6835199999999997</v>
      </c>
      <c r="AK49" s="32">
        <f t="shared" si="34"/>
        <v>6.7968000000000002</v>
      </c>
      <c r="AL49" s="32">
        <f t="shared" si="35"/>
        <v>6.9100799999999998</v>
      </c>
      <c r="AM49" s="32">
        <f t="shared" si="36"/>
        <v>7.0233599999999994</v>
      </c>
      <c r="AN49" s="32">
        <f t="shared" si="37"/>
        <v>7.1366400000000008</v>
      </c>
      <c r="AO49" s="32">
        <f t="shared" si="38"/>
        <v>7.2499200000000004</v>
      </c>
      <c r="AP49" s="32">
        <f t="shared" si="39"/>
        <v>7.3632</v>
      </c>
      <c r="AQ49" s="32">
        <f t="shared" si="40"/>
        <v>7.4764800000000005</v>
      </c>
      <c r="AR49" s="32">
        <f t="shared" si="41"/>
        <v>7.5897600000000001</v>
      </c>
      <c r="AS49" s="32">
        <f t="shared" si="42"/>
        <v>7.7030400000000006</v>
      </c>
      <c r="AT49" s="32">
        <f t="shared" si="43"/>
        <v>7.8163199999999993</v>
      </c>
      <c r="AU49" s="32">
        <f t="shared" si="44"/>
        <v>7.9295999999999998</v>
      </c>
      <c r="AV49" s="32">
        <f t="shared" si="45"/>
        <v>8.0428799999999985</v>
      </c>
      <c r="AW49" s="32">
        <f t="shared" si="46"/>
        <v>8.1561599999999999</v>
      </c>
      <c r="AX49" s="32">
        <f t="shared" si="47"/>
        <v>8.2694400000000012</v>
      </c>
      <c r="AY49" s="32">
        <f t="shared" si="48"/>
        <v>8.3827199999999991</v>
      </c>
      <c r="AZ49" s="32">
        <f t="shared" si="49"/>
        <v>8.4960000000000004</v>
      </c>
      <c r="BA49" s="32">
        <f t="shared" si="50"/>
        <v>8.60928</v>
      </c>
      <c r="BB49" s="32">
        <f t="shared" si="51"/>
        <v>8.7225599999999996</v>
      </c>
      <c r="BC49" s="32">
        <f t="shared" si="52"/>
        <v>8.835840000000001</v>
      </c>
      <c r="BD49" s="32">
        <f t="shared" si="53"/>
        <v>8.9491200000000006</v>
      </c>
      <c r="BE49" s="32">
        <f t="shared" si="54"/>
        <v>9.0624000000000002</v>
      </c>
      <c r="BF49" s="32">
        <f t="shared" si="55"/>
        <v>9.1756799999999998</v>
      </c>
      <c r="BG49" s="32">
        <f t="shared" si="56"/>
        <v>9.2889599999999994</v>
      </c>
      <c r="BH49" s="32">
        <f t="shared" si="57"/>
        <v>9.402239999999999</v>
      </c>
      <c r="BI49" s="32">
        <f t="shared" si="58"/>
        <v>9.5155200000000004</v>
      </c>
      <c r="BJ49" s="32">
        <f t="shared" si="59"/>
        <v>9.6288</v>
      </c>
      <c r="BK49" s="32">
        <f t="shared" si="60"/>
        <v>9.7420799999999996</v>
      </c>
      <c r="BL49" s="32">
        <f t="shared" si="61"/>
        <v>9.855360000000001</v>
      </c>
      <c r="BM49" s="32">
        <f t="shared" si="62"/>
        <v>9.9686399999999988</v>
      </c>
      <c r="BN49" s="32">
        <f t="shared" si="63"/>
        <v>10.08192</v>
      </c>
      <c r="BO49" s="32">
        <f t="shared" si="64"/>
        <v>10.421760000000001</v>
      </c>
      <c r="BP49" s="32">
        <f t="shared" si="65"/>
        <v>10.64832</v>
      </c>
      <c r="BQ49" s="32">
        <f t="shared" si="66"/>
        <v>10.874879999999999</v>
      </c>
      <c r="BR49" s="32">
        <f t="shared" si="67"/>
        <v>10.988160000000001</v>
      </c>
      <c r="BS49" s="32">
        <f t="shared" si="68"/>
        <v>11.10144</v>
      </c>
      <c r="BT49" s="32">
        <f t="shared" si="69"/>
        <v>11.21472</v>
      </c>
      <c r="BU49" s="32">
        <f t="shared" si="70"/>
        <v>11.327999999999999</v>
      </c>
      <c r="BV49" s="32">
        <f t="shared" si="71"/>
        <v>11.554559999999999</v>
      </c>
      <c r="BW49" s="32">
        <f t="shared" si="72"/>
        <v>11.66784</v>
      </c>
      <c r="BX49" s="32">
        <f t="shared" si="73"/>
        <v>11.781120000000001</v>
      </c>
      <c r="BY49" s="32">
        <f t="shared" si="74"/>
        <v>11.894399999999999</v>
      </c>
      <c r="BZ49" s="32">
        <f t="shared" si="75"/>
        <v>12.12096</v>
      </c>
      <c r="CA49" s="32">
        <f t="shared" si="76"/>
        <v>12.460800000000001</v>
      </c>
      <c r="CB49" s="32">
        <f t="shared" si="77"/>
        <v>12.68736</v>
      </c>
      <c r="CC49" s="32">
        <f t="shared" si="78"/>
        <v>12.80064</v>
      </c>
      <c r="CD49" s="32">
        <f t="shared" si="79"/>
        <v>12.913919999999997</v>
      </c>
      <c r="CE49" s="32">
        <f t="shared" si="80"/>
        <v>13.027199999999999</v>
      </c>
      <c r="CF49" s="32">
        <f t="shared" si="81"/>
        <v>13.367039999999999</v>
      </c>
      <c r="CG49" s="32">
        <f t="shared" si="82"/>
        <v>13.480319999999999</v>
      </c>
      <c r="CH49" s="32">
        <f t="shared" si="83"/>
        <v>13.82016</v>
      </c>
      <c r="CI49" s="32">
        <f t="shared" si="84"/>
        <v>13.933440000000001</v>
      </c>
      <c r="CJ49" s="32">
        <f t="shared" si="85"/>
        <v>14.046719999999999</v>
      </c>
      <c r="CK49" s="32">
        <f t="shared" si="86"/>
        <v>14.273280000000002</v>
      </c>
      <c r="CL49" s="32">
        <f t="shared" si="87"/>
        <v>14.7264</v>
      </c>
      <c r="CM49" s="32">
        <f t="shared" si="88"/>
        <v>14.83968</v>
      </c>
      <c r="CN49" s="32">
        <f t="shared" si="89"/>
        <v>15.519360000000001</v>
      </c>
      <c r="CO49" s="32">
        <f t="shared" si="90"/>
        <v>15.632639999999999</v>
      </c>
      <c r="CP49" s="32">
        <f t="shared" si="91"/>
        <v>16.425599999999999</v>
      </c>
      <c r="CQ49" s="32">
        <f t="shared" si="92"/>
        <v>17.10528</v>
      </c>
      <c r="CR49" s="32">
        <f t="shared" si="93"/>
        <v>17.21856</v>
      </c>
      <c r="CS49" s="32">
        <f t="shared" si="94"/>
        <v>17.33184</v>
      </c>
      <c r="CT49" s="32">
        <f t="shared" si="95"/>
        <v>18.1248</v>
      </c>
      <c r="CU49" s="32">
        <f t="shared" si="96"/>
        <v>18.35136</v>
      </c>
      <c r="CV49" s="32">
        <f t="shared" si="97"/>
        <v>18.691200000000002</v>
      </c>
      <c r="CW49" s="32">
        <f t="shared" si="98"/>
        <v>20.050560000000001</v>
      </c>
      <c r="CX49" s="32">
        <f t="shared" si="99"/>
        <v>20.730240000000002</v>
      </c>
      <c r="CY49" s="32">
        <f t="shared" si="100"/>
        <v>20.843520000000002</v>
      </c>
      <c r="CZ49" s="32">
        <f t="shared" si="101"/>
        <v>21.40992</v>
      </c>
      <c r="DA49" s="32">
        <f t="shared" si="102"/>
        <v>21.523199999999999</v>
      </c>
      <c r="DB49" s="32">
        <f t="shared" si="103"/>
        <v>21.749759999999998</v>
      </c>
      <c r="DC49" s="32">
        <f t="shared" si="104"/>
        <v>23.222399999999997</v>
      </c>
      <c r="DD49" s="32">
        <f t="shared" si="105"/>
        <v>24.128640000000001</v>
      </c>
      <c r="DE49" s="32">
        <f t="shared" si="106"/>
        <v>29.4528</v>
      </c>
      <c r="DF49" s="32">
        <f t="shared" si="107"/>
        <v>62.077440000000003</v>
      </c>
    </row>
    <row r="50" spans="1:110" ht="12.6" customHeight="1">
      <c r="A50" s="17" t="s">
        <v>81</v>
      </c>
      <c r="B50" s="28">
        <v>195</v>
      </c>
      <c r="C50" s="28">
        <f>B50*4</f>
        <v>780</v>
      </c>
      <c r="D50" s="32">
        <f t="shared" si="1"/>
        <v>0.78</v>
      </c>
      <c r="E50" s="32">
        <f t="shared" si="2"/>
        <v>0.81120000000000003</v>
      </c>
      <c r="F50" s="32">
        <f t="shared" si="3"/>
        <v>0.84240000000000004</v>
      </c>
      <c r="G50" s="32">
        <f t="shared" si="4"/>
        <v>0.87360000000000015</v>
      </c>
      <c r="H50" s="32">
        <f t="shared" si="5"/>
        <v>0.90479999999999994</v>
      </c>
      <c r="I50" s="32">
        <f t="shared" si="6"/>
        <v>0.93600000000000005</v>
      </c>
      <c r="J50" s="32">
        <f t="shared" si="7"/>
        <v>0.96720000000000006</v>
      </c>
      <c r="K50" s="32">
        <f t="shared" si="8"/>
        <v>0.99839999999999995</v>
      </c>
      <c r="L50" s="32">
        <f t="shared" si="9"/>
        <v>1.0296000000000001</v>
      </c>
      <c r="M50" s="32">
        <f t="shared" si="10"/>
        <v>1.0608000000000002</v>
      </c>
      <c r="N50" s="32">
        <f t="shared" si="11"/>
        <v>1.0920000000000001</v>
      </c>
      <c r="O50" s="32">
        <f t="shared" si="12"/>
        <v>1.1232</v>
      </c>
      <c r="P50" s="32">
        <f t="shared" si="13"/>
        <v>1.1544000000000001</v>
      </c>
      <c r="Q50" s="32">
        <f t="shared" si="14"/>
        <v>1.1856</v>
      </c>
      <c r="R50" s="32">
        <f t="shared" si="15"/>
        <v>1.2167999999999999</v>
      </c>
      <c r="S50" s="32">
        <f t="shared" si="16"/>
        <v>1.248</v>
      </c>
      <c r="T50" s="32">
        <f t="shared" si="17"/>
        <v>1.2791999999999999</v>
      </c>
      <c r="U50" s="32">
        <f t="shared" si="18"/>
        <v>1.3103999999999998</v>
      </c>
      <c r="V50" s="32">
        <f t="shared" si="19"/>
        <v>1.3415999999999999</v>
      </c>
      <c r="W50" s="32">
        <f t="shared" si="20"/>
        <v>1.4352</v>
      </c>
      <c r="X50" s="32">
        <f t="shared" si="21"/>
        <v>1.4663999999999999</v>
      </c>
      <c r="Y50" s="32">
        <f t="shared" si="22"/>
        <v>1.4975999999999998</v>
      </c>
      <c r="Z50" s="32">
        <f t="shared" si="23"/>
        <v>1.5287999999999999</v>
      </c>
      <c r="AA50" s="32">
        <f t="shared" si="24"/>
        <v>1.56</v>
      </c>
      <c r="AB50" s="32">
        <f t="shared" si="25"/>
        <v>1.5911999999999999</v>
      </c>
      <c r="AC50" s="32">
        <f t="shared" si="26"/>
        <v>1.6224000000000001</v>
      </c>
      <c r="AD50" s="32">
        <f t="shared" si="27"/>
        <v>1.6536000000000002</v>
      </c>
      <c r="AE50" s="32">
        <f t="shared" si="28"/>
        <v>1.6848000000000001</v>
      </c>
      <c r="AF50" s="32">
        <f t="shared" si="29"/>
        <v>1.7160000000000002</v>
      </c>
      <c r="AG50" s="32">
        <f t="shared" si="30"/>
        <v>1.7472000000000003</v>
      </c>
      <c r="AH50" s="32">
        <f t="shared" si="31"/>
        <v>1.7783999999999998</v>
      </c>
      <c r="AI50" s="32">
        <f t="shared" si="32"/>
        <v>1.8095999999999999</v>
      </c>
      <c r="AJ50" s="32">
        <f t="shared" si="33"/>
        <v>1.8408</v>
      </c>
      <c r="AK50" s="32">
        <f t="shared" si="34"/>
        <v>1.8720000000000001</v>
      </c>
      <c r="AL50" s="32">
        <f t="shared" si="35"/>
        <v>1.9032</v>
      </c>
      <c r="AM50" s="32">
        <f t="shared" si="36"/>
        <v>1.9344000000000001</v>
      </c>
      <c r="AN50" s="32">
        <f t="shared" si="37"/>
        <v>1.9656</v>
      </c>
      <c r="AO50" s="32">
        <f t="shared" si="38"/>
        <v>1.9967999999999999</v>
      </c>
      <c r="AP50" s="32">
        <f t="shared" si="39"/>
        <v>2.028</v>
      </c>
      <c r="AQ50" s="32">
        <f t="shared" si="40"/>
        <v>2.0592000000000001</v>
      </c>
      <c r="AR50" s="32">
        <f t="shared" si="41"/>
        <v>2.0904000000000003</v>
      </c>
      <c r="AS50" s="32">
        <f t="shared" si="42"/>
        <v>2.1216000000000004</v>
      </c>
      <c r="AT50" s="32">
        <f t="shared" si="43"/>
        <v>2.1527999999999996</v>
      </c>
      <c r="AU50" s="32">
        <f t="shared" si="44"/>
        <v>2.1840000000000002</v>
      </c>
      <c r="AV50" s="32">
        <f t="shared" si="45"/>
        <v>2.2151999999999998</v>
      </c>
      <c r="AW50" s="32">
        <f t="shared" si="46"/>
        <v>2.2464</v>
      </c>
      <c r="AX50" s="32">
        <f t="shared" si="47"/>
        <v>2.2776000000000001</v>
      </c>
      <c r="AY50" s="32">
        <f t="shared" si="48"/>
        <v>2.3088000000000002</v>
      </c>
      <c r="AZ50" s="32">
        <f t="shared" si="49"/>
        <v>2.34</v>
      </c>
      <c r="BA50" s="32">
        <f t="shared" si="50"/>
        <v>2.3712</v>
      </c>
      <c r="BB50" s="32">
        <f t="shared" si="51"/>
        <v>2.4024000000000001</v>
      </c>
      <c r="BC50" s="32">
        <f t="shared" si="52"/>
        <v>2.4335999999999998</v>
      </c>
      <c r="BD50" s="32">
        <f t="shared" si="53"/>
        <v>2.4648000000000003</v>
      </c>
      <c r="BE50" s="32">
        <f t="shared" si="54"/>
        <v>2.496</v>
      </c>
      <c r="BF50" s="32">
        <f t="shared" si="55"/>
        <v>2.5272000000000001</v>
      </c>
      <c r="BG50" s="32">
        <f t="shared" si="56"/>
        <v>2.5583999999999998</v>
      </c>
      <c r="BH50" s="32">
        <f t="shared" si="57"/>
        <v>2.5895999999999999</v>
      </c>
      <c r="BI50" s="32">
        <f t="shared" si="58"/>
        <v>2.6207999999999996</v>
      </c>
      <c r="BJ50" s="32">
        <f t="shared" si="59"/>
        <v>2.6520000000000001</v>
      </c>
      <c r="BK50" s="32">
        <f t="shared" si="60"/>
        <v>2.6831999999999998</v>
      </c>
      <c r="BL50" s="32">
        <f t="shared" si="61"/>
        <v>2.7143999999999999</v>
      </c>
      <c r="BM50" s="32">
        <f t="shared" si="62"/>
        <v>2.7456</v>
      </c>
      <c r="BN50" s="32">
        <f t="shared" si="63"/>
        <v>2.7768000000000002</v>
      </c>
      <c r="BO50" s="32">
        <f t="shared" si="64"/>
        <v>2.8704000000000001</v>
      </c>
      <c r="BP50" s="32">
        <f t="shared" si="65"/>
        <v>2.9327999999999999</v>
      </c>
      <c r="BQ50" s="32">
        <f t="shared" si="66"/>
        <v>2.9951999999999996</v>
      </c>
      <c r="BR50" s="32">
        <f t="shared" si="67"/>
        <v>3.0264000000000002</v>
      </c>
      <c r="BS50" s="32">
        <f t="shared" si="68"/>
        <v>3.0575999999999999</v>
      </c>
      <c r="BT50" s="32">
        <f t="shared" si="69"/>
        <v>3.0888</v>
      </c>
      <c r="BU50" s="32">
        <f t="shared" si="70"/>
        <v>3.12</v>
      </c>
      <c r="BV50" s="32">
        <f t="shared" si="71"/>
        <v>3.1823999999999999</v>
      </c>
      <c r="BW50" s="32">
        <f t="shared" si="72"/>
        <v>3.2136</v>
      </c>
      <c r="BX50" s="32">
        <f t="shared" si="73"/>
        <v>3.2448000000000001</v>
      </c>
      <c r="BY50" s="32">
        <f t="shared" si="74"/>
        <v>3.2759999999999998</v>
      </c>
      <c r="BZ50" s="32">
        <f t="shared" si="75"/>
        <v>3.3384</v>
      </c>
      <c r="CA50" s="32">
        <f t="shared" si="76"/>
        <v>3.4320000000000004</v>
      </c>
      <c r="CB50" s="32">
        <f t="shared" si="77"/>
        <v>3.4944000000000006</v>
      </c>
      <c r="CC50" s="32">
        <f t="shared" si="78"/>
        <v>3.5255999999999994</v>
      </c>
      <c r="CD50" s="32">
        <f t="shared" si="79"/>
        <v>3.5567999999999995</v>
      </c>
      <c r="CE50" s="32">
        <f t="shared" si="80"/>
        <v>3.5879999999999996</v>
      </c>
      <c r="CF50" s="32">
        <f t="shared" si="81"/>
        <v>3.6816</v>
      </c>
      <c r="CG50" s="32">
        <f t="shared" si="82"/>
        <v>3.7127999999999997</v>
      </c>
      <c r="CH50" s="32">
        <f t="shared" si="83"/>
        <v>3.8064</v>
      </c>
      <c r="CI50" s="32">
        <f t="shared" si="84"/>
        <v>3.8376000000000001</v>
      </c>
      <c r="CJ50" s="32">
        <f t="shared" si="85"/>
        <v>3.8688000000000002</v>
      </c>
      <c r="CK50" s="32">
        <f t="shared" si="86"/>
        <v>3.9312</v>
      </c>
      <c r="CL50" s="32">
        <f t="shared" si="87"/>
        <v>4.056</v>
      </c>
      <c r="CM50" s="32">
        <f t="shared" si="88"/>
        <v>4.0872000000000002</v>
      </c>
      <c r="CN50" s="32">
        <f t="shared" si="89"/>
        <v>4.2744000000000009</v>
      </c>
      <c r="CO50" s="32">
        <f t="shared" si="90"/>
        <v>4.3055999999999992</v>
      </c>
      <c r="CP50" s="32">
        <f t="shared" si="91"/>
        <v>4.524</v>
      </c>
      <c r="CQ50" s="32">
        <f t="shared" si="92"/>
        <v>4.7111999999999998</v>
      </c>
      <c r="CR50" s="32">
        <f t="shared" si="93"/>
        <v>4.7423999999999999</v>
      </c>
      <c r="CS50" s="32">
        <f t="shared" si="94"/>
        <v>4.7736000000000001</v>
      </c>
      <c r="CT50" s="32">
        <f t="shared" si="95"/>
        <v>4.992</v>
      </c>
      <c r="CU50" s="32">
        <f t="shared" si="96"/>
        <v>5.0544000000000002</v>
      </c>
      <c r="CV50" s="32">
        <f t="shared" si="97"/>
        <v>5.1479999999999997</v>
      </c>
      <c r="CW50" s="32">
        <f t="shared" si="98"/>
        <v>5.5223999999999993</v>
      </c>
      <c r="CX50" s="32">
        <f t="shared" si="99"/>
        <v>5.7096</v>
      </c>
      <c r="CY50" s="32">
        <f t="shared" si="100"/>
        <v>5.7408000000000001</v>
      </c>
      <c r="CZ50" s="32">
        <f t="shared" si="101"/>
        <v>5.8967999999999989</v>
      </c>
      <c r="DA50" s="32">
        <f t="shared" si="102"/>
        <v>5.9279999999999999</v>
      </c>
      <c r="DB50" s="32">
        <f t="shared" si="103"/>
        <v>5.9903999999999993</v>
      </c>
      <c r="DC50" s="32">
        <f t="shared" si="104"/>
        <v>6.395999999999999</v>
      </c>
      <c r="DD50" s="32">
        <f t="shared" si="105"/>
        <v>6.6455999999999991</v>
      </c>
      <c r="DE50" s="32">
        <f t="shared" si="106"/>
        <v>8.1120000000000001</v>
      </c>
      <c r="DF50" s="32">
        <f t="shared" si="107"/>
        <v>17.097600000000003</v>
      </c>
    </row>
    <row r="51" spans="1:110" ht="12.6" customHeight="1">
      <c r="A51" s="19" t="s">
        <v>112</v>
      </c>
      <c r="B51" s="26">
        <v>387</v>
      </c>
      <c r="C51" s="28">
        <f t="shared" si="0"/>
        <v>1548</v>
      </c>
      <c r="D51" s="32">
        <f t="shared" si="1"/>
        <v>1.548</v>
      </c>
      <c r="E51" s="32">
        <f t="shared" si="2"/>
        <v>1.60992</v>
      </c>
      <c r="F51" s="32">
        <f t="shared" si="3"/>
        <v>1.6718400000000002</v>
      </c>
      <c r="G51" s="32">
        <f t="shared" si="4"/>
        <v>1.7337600000000002</v>
      </c>
      <c r="H51" s="32">
        <f t="shared" si="5"/>
        <v>1.7956799999999999</v>
      </c>
      <c r="I51" s="32">
        <f t="shared" si="6"/>
        <v>1.8575999999999999</v>
      </c>
      <c r="J51" s="32">
        <f t="shared" si="7"/>
        <v>1.9195199999999999</v>
      </c>
      <c r="K51" s="32">
        <f t="shared" si="8"/>
        <v>1.9814400000000001</v>
      </c>
      <c r="L51" s="32">
        <f t="shared" si="9"/>
        <v>2.0433600000000003</v>
      </c>
      <c r="M51" s="32">
        <f t="shared" si="10"/>
        <v>2.10528</v>
      </c>
      <c r="N51" s="32">
        <f t="shared" si="11"/>
        <v>2.1671999999999998</v>
      </c>
      <c r="O51" s="32">
        <f t="shared" si="12"/>
        <v>2.22912</v>
      </c>
      <c r="P51" s="32">
        <f t="shared" si="13"/>
        <v>2.2910399999999997</v>
      </c>
      <c r="Q51" s="32">
        <f t="shared" si="14"/>
        <v>2.3529599999999999</v>
      </c>
      <c r="R51" s="32">
        <f t="shared" si="15"/>
        <v>2.4148800000000001</v>
      </c>
      <c r="S51" s="32">
        <f t="shared" si="16"/>
        <v>2.4768000000000003</v>
      </c>
      <c r="T51" s="32">
        <f t="shared" si="17"/>
        <v>2.5387199999999996</v>
      </c>
      <c r="U51" s="32">
        <f t="shared" si="18"/>
        <v>2.6006399999999998</v>
      </c>
      <c r="V51" s="32">
        <f t="shared" si="19"/>
        <v>2.66256</v>
      </c>
      <c r="W51" s="32">
        <f t="shared" si="20"/>
        <v>2.8483200000000002</v>
      </c>
      <c r="X51" s="32">
        <f t="shared" si="21"/>
        <v>2.9102399999999999</v>
      </c>
      <c r="Y51" s="32">
        <f t="shared" si="22"/>
        <v>2.9721599999999997</v>
      </c>
      <c r="Z51" s="32">
        <f t="shared" si="23"/>
        <v>3.0340799999999999</v>
      </c>
      <c r="AA51" s="32">
        <f t="shared" si="24"/>
        <v>3.0960000000000001</v>
      </c>
      <c r="AB51" s="32">
        <f t="shared" si="25"/>
        <v>3.1579200000000003</v>
      </c>
      <c r="AC51" s="32">
        <f t="shared" si="26"/>
        <v>3.21984</v>
      </c>
      <c r="AD51" s="32">
        <f t="shared" si="27"/>
        <v>3.2817600000000002</v>
      </c>
      <c r="AE51" s="32">
        <f t="shared" si="28"/>
        <v>3.3436800000000004</v>
      </c>
      <c r="AF51" s="32">
        <f t="shared" si="29"/>
        <v>3.4056000000000002</v>
      </c>
      <c r="AG51" s="32">
        <f t="shared" si="30"/>
        <v>3.4675200000000004</v>
      </c>
      <c r="AH51" s="32">
        <f t="shared" si="31"/>
        <v>3.5294399999999997</v>
      </c>
      <c r="AI51" s="32">
        <f t="shared" si="32"/>
        <v>3.5913599999999999</v>
      </c>
      <c r="AJ51" s="32">
        <f t="shared" si="33"/>
        <v>3.6532799999999996</v>
      </c>
      <c r="AK51" s="32">
        <f t="shared" si="34"/>
        <v>3.7151999999999998</v>
      </c>
      <c r="AL51" s="32">
        <f t="shared" si="35"/>
        <v>3.77712</v>
      </c>
      <c r="AM51" s="32">
        <f t="shared" si="36"/>
        <v>3.8390399999999998</v>
      </c>
      <c r="AN51" s="32">
        <f t="shared" si="37"/>
        <v>3.90096</v>
      </c>
      <c r="AO51" s="32">
        <f t="shared" si="38"/>
        <v>3.9628800000000002</v>
      </c>
      <c r="AP51" s="32">
        <f t="shared" si="39"/>
        <v>4.0247999999999999</v>
      </c>
      <c r="AQ51" s="32">
        <f t="shared" si="40"/>
        <v>4.0867200000000006</v>
      </c>
      <c r="AR51" s="32">
        <f t="shared" si="41"/>
        <v>4.1486400000000003</v>
      </c>
      <c r="AS51" s="32">
        <f t="shared" si="42"/>
        <v>4.2105600000000001</v>
      </c>
      <c r="AT51" s="32">
        <f t="shared" si="43"/>
        <v>4.2724799999999998</v>
      </c>
      <c r="AU51" s="32">
        <f t="shared" si="44"/>
        <v>4.3343999999999996</v>
      </c>
      <c r="AV51" s="32">
        <f t="shared" si="45"/>
        <v>4.3963199999999993</v>
      </c>
      <c r="AW51" s="32">
        <f t="shared" si="46"/>
        <v>4.45824</v>
      </c>
      <c r="AX51" s="32">
        <f t="shared" si="47"/>
        <v>4.5201599999999997</v>
      </c>
      <c r="AY51" s="32">
        <f t="shared" si="48"/>
        <v>4.5820799999999995</v>
      </c>
      <c r="AZ51" s="32">
        <f t="shared" si="49"/>
        <v>4.6440000000000001</v>
      </c>
      <c r="BA51" s="32">
        <f t="shared" si="50"/>
        <v>4.7059199999999999</v>
      </c>
      <c r="BB51" s="32">
        <f t="shared" si="51"/>
        <v>4.7678400000000005</v>
      </c>
      <c r="BC51" s="32">
        <f t="shared" si="52"/>
        <v>4.8297600000000003</v>
      </c>
      <c r="BD51" s="32">
        <f t="shared" si="53"/>
        <v>4.89168</v>
      </c>
      <c r="BE51" s="32">
        <f t="shared" si="54"/>
        <v>4.9536000000000007</v>
      </c>
      <c r="BF51" s="32">
        <f t="shared" si="55"/>
        <v>5.0155200000000004</v>
      </c>
      <c r="BG51" s="32">
        <f t="shared" si="56"/>
        <v>5.0774399999999993</v>
      </c>
      <c r="BH51" s="32">
        <f t="shared" si="57"/>
        <v>5.1393599999999999</v>
      </c>
      <c r="BI51" s="32">
        <f t="shared" si="58"/>
        <v>5.2012799999999997</v>
      </c>
      <c r="BJ51" s="32">
        <f t="shared" si="59"/>
        <v>5.2631999999999994</v>
      </c>
      <c r="BK51" s="32">
        <f t="shared" si="60"/>
        <v>5.3251200000000001</v>
      </c>
      <c r="BL51" s="32">
        <f t="shared" si="61"/>
        <v>5.3870399999999998</v>
      </c>
      <c r="BM51" s="32">
        <f t="shared" si="62"/>
        <v>5.4489600000000005</v>
      </c>
      <c r="BN51" s="32">
        <f t="shared" si="63"/>
        <v>5.5108800000000002</v>
      </c>
      <c r="BO51" s="32">
        <f t="shared" si="64"/>
        <v>5.6966400000000004</v>
      </c>
      <c r="BP51" s="32">
        <f t="shared" si="65"/>
        <v>5.8204799999999999</v>
      </c>
      <c r="BQ51" s="32">
        <f t="shared" si="66"/>
        <v>5.9443199999999994</v>
      </c>
      <c r="BR51" s="32">
        <f t="shared" si="67"/>
        <v>6.00624</v>
      </c>
      <c r="BS51" s="32">
        <f t="shared" si="68"/>
        <v>6.0681599999999998</v>
      </c>
      <c r="BT51" s="32">
        <f t="shared" si="69"/>
        <v>6.1300799999999995</v>
      </c>
      <c r="BU51" s="32">
        <f t="shared" si="70"/>
        <v>6.1920000000000002</v>
      </c>
      <c r="BV51" s="32">
        <f t="shared" si="71"/>
        <v>6.3158400000000006</v>
      </c>
      <c r="BW51" s="32">
        <f t="shared" si="72"/>
        <v>6.3777600000000003</v>
      </c>
      <c r="BX51" s="32">
        <f t="shared" si="73"/>
        <v>6.4396800000000001</v>
      </c>
      <c r="BY51" s="32">
        <f t="shared" si="74"/>
        <v>6.5016000000000007</v>
      </c>
      <c r="BZ51" s="32">
        <f t="shared" si="75"/>
        <v>6.6254400000000002</v>
      </c>
      <c r="CA51" s="32">
        <f t="shared" si="76"/>
        <v>6.8112000000000004</v>
      </c>
      <c r="CB51" s="32">
        <f t="shared" si="77"/>
        <v>6.9350400000000008</v>
      </c>
      <c r="CC51" s="32">
        <f t="shared" si="78"/>
        <v>6.9969599999999987</v>
      </c>
      <c r="CD51" s="32">
        <f t="shared" si="79"/>
        <v>7.0588799999999994</v>
      </c>
      <c r="CE51" s="32">
        <f t="shared" si="80"/>
        <v>7.1207999999999991</v>
      </c>
      <c r="CF51" s="32">
        <f t="shared" si="81"/>
        <v>7.3065599999999993</v>
      </c>
      <c r="CG51" s="32">
        <f t="shared" si="82"/>
        <v>7.3684799999999999</v>
      </c>
      <c r="CH51" s="32">
        <f t="shared" si="83"/>
        <v>7.5542400000000001</v>
      </c>
      <c r="CI51" s="32">
        <f t="shared" si="84"/>
        <v>7.6161599999999998</v>
      </c>
      <c r="CJ51" s="32">
        <f t="shared" si="85"/>
        <v>7.6780799999999996</v>
      </c>
      <c r="CK51" s="32">
        <f t="shared" si="86"/>
        <v>7.80192</v>
      </c>
      <c r="CL51" s="32">
        <f t="shared" si="87"/>
        <v>8.0495999999999999</v>
      </c>
      <c r="CM51" s="32">
        <f t="shared" si="88"/>
        <v>8.1115200000000005</v>
      </c>
      <c r="CN51" s="32">
        <f t="shared" si="89"/>
        <v>8.4830400000000008</v>
      </c>
      <c r="CO51" s="32">
        <f t="shared" si="90"/>
        <v>8.5449599999999997</v>
      </c>
      <c r="CP51" s="32">
        <f t="shared" si="91"/>
        <v>8.9783999999999988</v>
      </c>
      <c r="CQ51" s="32">
        <f t="shared" si="92"/>
        <v>9.3499200000000009</v>
      </c>
      <c r="CR51" s="32">
        <f t="shared" si="93"/>
        <v>9.4118399999999998</v>
      </c>
      <c r="CS51" s="32">
        <f t="shared" si="94"/>
        <v>9.4737600000000004</v>
      </c>
      <c r="CT51" s="32">
        <f t="shared" si="95"/>
        <v>9.9072000000000013</v>
      </c>
      <c r="CU51" s="32">
        <f t="shared" si="96"/>
        <v>10.031040000000001</v>
      </c>
      <c r="CV51" s="32">
        <f t="shared" si="97"/>
        <v>10.216799999999999</v>
      </c>
      <c r="CW51" s="32">
        <f t="shared" si="98"/>
        <v>10.95984</v>
      </c>
      <c r="CX51" s="32">
        <f t="shared" si="99"/>
        <v>11.33136</v>
      </c>
      <c r="CY51" s="32">
        <f t="shared" si="100"/>
        <v>11.393280000000001</v>
      </c>
      <c r="CZ51" s="32">
        <f t="shared" si="101"/>
        <v>11.702879999999999</v>
      </c>
      <c r="DA51" s="32">
        <f t="shared" si="102"/>
        <v>11.764799999999999</v>
      </c>
      <c r="DB51" s="32">
        <f t="shared" si="103"/>
        <v>11.888639999999999</v>
      </c>
      <c r="DC51" s="32">
        <f t="shared" si="104"/>
        <v>12.693599999999998</v>
      </c>
      <c r="DD51" s="32">
        <f t="shared" si="105"/>
        <v>13.18896</v>
      </c>
      <c r="DE51" s="32">
        <f t="shared" si="106"/>
        <v>16.0992</v>
      </c>
      <c r="DF51" s="32">
        <f t="shared" si="107"/>
        <v>33.932160000000003</v>
      </c>
    </row>
    <row r="52" spans="1:110" ht="12.6" customHeight="1">
      <c r="A52" s="19" t="s">
        <v>113</v>
      </c>
      <c r="B52" s="28">
        <v>2748</v>
      </c>
      <c r="C52" s="28">
        <f t="shared" si="0"/>
        <v>10992</v>
      </c>
      <c r="D52" s="32">
        <f t="shared" si="1"/>
        <v>10.992000000000001</v>
      </c>
      <c r="E52" s="32">
        <f t="shared" si="2"/>
        <v>11.43168</v>
      </c>
      <c r="F52" s="32">
        <f t="shared" si="3"/>
        <v>11.871360000000001</v>
      </c>
      <c r="G52" s="32">
        <f t="shared" si="4"/>
        <v>12.31104</v>
      </c>
      <c r="H52" s="32">
        <f t="shared" si="5"/>
        <v>12.750719999999999</v>
      </c>
      <c r="I52" s="32">
        <f t="shared" si="6"/>
        <v>13.1904</v>
      </c>
      <c r="J52" s="32">
        <f t="shared" si="7"/>
        <v>13.63008</v>
      </c>
      <c r="K52" s="32">
        <f t="shared" si="8"/>
        <v>14.06976</v>
      </c>
      <c r="L52" s="32">
        <f t="shared" si="9"/>
        <v>14.50944</v>
      </c>
      <c r="M52" s="32">
        <f t="shared" si="10"/>
        <v>14.949120000000001</v>
      </c>
      <c r="N52" s="32">
        <f t="shared" si="11"/>
        <v>15.3888</v>
      </c>
      <c r="O52" s="32">
        <f t="shared" si="12"/>
        <v>15.828479999999999</v>
      </c>
      <c r="P52" s="32">
        <f t="shared" si="13"/>
        <v>16.268159999999998</v>
      </c>
      <c r="Q52" s="32">
        <f t="shared" si="14"/>
        <v>16.707840000000001</v>
      </c>
      <c r="R52" s="32">
        <f t="shared" si="15"/>
        <v>17.14752</v>
      </c>
      <c r="S52" s="32">
        <f t="shared" si="16"/>
        <v>17.587199999999999</v>
      </c>
      <c r="T52" s="32">
        <f t="shared" si="17"/>
        <v>18.026879999999998</v>
      </c>
      <c r="U52" s="32">
        <f t="shared" si="18"/>
        <v>18.466559999999998</v>
      </c>
      <c r="V52" s="32">
        <f t="shared" si="19"/>
        <v>18.906239999999997</v>
      </c>
      <c r="W52" s="32">
        <f t="shared" si="20"/>
        <v>20.225280000000001</v>
      </c>
      <c r="X52" s="32">
        <f t="shared" si="21"/>
        <v>20.664960000000001</v>
      </c>
      <c r="Y52" s="32">
        <f t="shared" si="22"/>
        <v>21.10464</v>
      </c>
      <c r="Z52" s="32">
        <f t="shared" si="23"/>
        <v>21.544319999999999</v>
      </c>
      <c r="AA52" s="32">
        <f t="shared" si="24"/>
        <v>21.984000000000002</v>
      </c>
      <c r="AB52" s="32">
        <f t="shared" si="25"/>
        <v>22.423680000000001</v>
      </c>
      <c r="AC52" s="32">
        <f t="shared" si="26"/>
        <v>22.86336</v>
      </c>
      <c r="AD52" s="32">
        <f t="shared" si="27"/>
        <v>23.303039999999999</v>
      </c>
      <c r="AE52" s="32">
        <f t="shared" si="28"/>
        <v>23.742720000000002</v>
      </c>
      <c r="AF52" s="32">
        <f t="shared" si="29"/>
        <v>24.182400000000001</v>
      </c>
      <c r="AG52" s="32">
        <f t="shared" si="30"/>
        <v>24.62208</v>
      </c>
      <c r="AH52" s="32">
        <f t="shared" si="31"/>
        <v>25.06176</v>
      </c>
      <c r="AI52" s="32">
        <f t="shared" si="32"/>
        <v>25.501439999999999</v>
      </c>
      <c r="AJ52" s="32">
        <f t="shared" si="33"/>
        <v>25.941119999999998</v>
      </c>
      <c r="AK52" s="32">
        <f t="shared" si="34"/>
        <v>26.380800000000001</v>
      </c>
      <c r="AL52" s="32">
        <f t="shared" si="35"/>
        <v>26.82048</v>
      </c>
      <c r="AM52" s="32">
        <f t="shared" si="36"/>
        <v>27.260159999999999</v>
      </c>
      <c r="AN52" s="32">
        <f t="shared" si="37"/>
        <v>27.699840000000002</v>
      </c>
      <c r="AO52" s="32">
        <f t="shared" si="38"/>
        <v>28.139520000000001</v>
      </c>
      <c r="AP52" s="32">
        <f t="shared" si="39"/>
        <v>28.5792</v>
      </c>
      <c r="AQ52" s="32">
        <f t="shared" si="40"/>
        <v>29.018879999999999</v>
      </c>
      <c r="AR52" s="32">
        <f t="shared" si="41"/>
        <v>29.458560000000002</v>
      </c>
      <c r="AS52" s="32">
        <f t="shared" si="42"/>
        <v>29.898240000000001</v>
      </c>
      <c r="AT52" s="32">
        <f t="shared" si="43"/>
        <v>30.337919999999997</v>
      </c>
      <c r="AU52" s="32">
        <f t="shared" si="44"/>
        <v>30.7776</v>
      </c>
      <c r="AV52" s="32">
        <f t="shared" si="45"/>
        <v>31.217279999999999</v>
      </c>
      <c r="AW52" s="32">
        <f t="shared" si="46"/>
        <v>31.656959999999998</v>
      </c>
      <c r="AX52" s="32">
        <f t="shared" si="47"/>
        <v>32.096640000000001</v>
      </c>
      <c r="AY52" s="32">
        <f t="shared" si="48"/>
        <v>32.536319999999996</v>
      </c>
      <c r="AZ52" s="32">
        <f t="shared" si="49"/>
        <v>32.975999999999999</v>
      </c>
      <c r="BA52" s="32">
        <f t="shared" si="50"/>
        <v>33.415680000000002</v>
      </c>
      <c r="BB52" s="32">
        <f t="shared" si="51"/>
        <v>33.855359999999997</v>
      </c>
      <c r="BC52" s="32">
        <f t="shared" si="52"/>
        <v>34.29504</v>
      </c>
      <c r="BD52" s="32">
        <f t="shared" si="53"/>
        <v>34.734720000000003</v>
      </c>
      <c r="BE52" s="32">
        <f t="shared" si="54"/>
        <v>35.174399999999999</v>
      </c>
      <c r="BF52" s="32">
        <f t="shared" si="55"/>
        <v>35.614080000000001</v>
      </c>
      <c r="BG52" s="32">
        <f t="shared" si="56"/>
        <v>36.053759999999997</v>
      </c>
      <c r="BH52" s="32">
        <f t="shared" si="57"/>
        <v>36.493439999999993</v>
      </c>
      <c r="BI52" s="32">
        <f t="shared" si="58"/>
        <v>36.933119999999995</v>
      </c>
      <c r="BJ52" s="32">
        <f t="shared" si="59"/>
        <v>37.372799999999998</v>
      </c>
      <c r="BK52" s="32">
        <f t="shared" si="60"/>
        <v>37.812479999999994</v>
      </c>
      <c r="BL52" s="32">
        <f t="shared" si="61"/>
        <v>38.252159999999996</v>
      </c>
      <c r="BM52" s="32">
        <f t="shared" si="62"/>
        <v>38.691840000000006</v>
      </c>
      <c r="BN52" s="32">
        <f t="shared" si="63"/>
        <v>39.131520000000002</v>
      </c>
      <c r="BO52" s="32">
        <f t="shared" si="64"/>
        <v>40.450560000000003</v>
      </c>
      <c r="BP52" s="32">
        <f t="shared" si="65"/>
        <v>41.329920000000001</v>
      </c>
      <c r="BQ52" s="32">
        <f t="shared" si="66"/>
        <v>42.20928</v>
      </c>
      <c r="BR52" s="32">
        <f t="shared" si="67"/>
        <v>42.648960000000002</v>
      </c>
      <c r="BS52" s="32">
        <f t="shared" si="68"/>
        <v>43.088639999999998</v>
      </c>
      <c r="BT52" s="32">
        <f t="shared" si="69"/>
        <v>43.528320000000001</v>
      </c>
      <c r="BU52" s="32">
        <f t="shared" si="70"/>
        <v>43.968000000000004</v>
      </c>
      <c r="BV52" s="32">
        <f t="shared" si="71"/>
        <v>44.847360000000002</v>
      </c>
      <c r="BW52" s="32">
        <f t="shared" si="72"/>
        <v>45.287039999999998</v>
      </c>
      <c r="BX52" s="32">
        <f t="shared" si="73"/>
        <v>45.72672</v>
      </c>
      <c r="BY52" s="32">
        <f t="shared" si="74"/>
        <v>46.166400000000003</v>
      </c>
      <c r="BZ52" s="32">
        <f t="shared" si="75"/>
        <v>47.045760000000001</v>
      </c>
      <c r="CA52" s="32">
        <f t="shared" si="76"/>
        <v>48.364800000000002</v>
      </c>
      <c r="CB52" s="32">
        <f t="shared" si="77"/>
        <v>49.244160000000001</v>
      </c>
      <c r="CC52" s="32">
        <f t="shared" si="78"/>
        <v>49.683839999999996</v>
      </c>
      <c r="CD52" s="32">
        <f t="shared" si="79"/>
        <v>50.123519999999999</v>
      </c>
      <c r="CE52" s="32">
        <f t="shared" si="80"/>
        <v>50.563199999999995</v>
      </c>
      <c r="CF52" s="32">
        <f t="shared" si="81"/>
        <v>51.882239999999996</v>
      </c>
      <c r="CG52" s="32">
        <f t="shared" si="82"/>
        <v>52.321919999999999</v>
      </c>
      <c r="CH52" s="32">
        <f t="shared" si="83"/>
        <v>53.64096</v>
      </c>
      <c r="CI52" s="32">
        <f t="shared" si="84"/>
        <v>54.080640000000002</v>
      </c>
      <c r="CJ52" s="32">
        <f t="shared" si="85"/>
        <v>54.520319999999998</v>
      </c>
      <c r="CK52" s="32">
        <f t="shared" si="86"/>
        <v>55.399680000000004</v>
      </c>
      <c r="CL52" s="32">
        <f t="shared" si="87"/>
        <v>57.1584</v>
      </c>
      <c r="CM52" s="32">
        <f t="shared" si="88"/>
        <v>57.598080000000003</v>
      </c>
      <c r="CN52" s="32">
        <f t="shared" si="89"/>
        <v>60.236160000000005</v>
      </c>
      <c r="CO52" s="32">
        <f t="shared" si="90"/>
        <v>60.675839999999994</v>
      </c>
      <c r="CP52" s="32">
        <f t="shared" si="91"/>
        <v>63.753599999999999</v>
      </c>
      <c r="CQ52" s="32">
        <f t="shared" si="92"/>
        <v>66.391680000000008</v>
      </c>
      <c r="CR52" s="32">
        <f t="shared" si="93"/>
        <v>66.831360000000004</v>
      </c>
      <c r="CS52" s="32">
        <f t="shared" si="94"/>
        <v>67.271040000000013</v>
      </c>
      <c r="CT52" s="32">
        <f t="shared" si="95"/>
        <v>70.348799999999997</v>
      </c>
      <c r="CU52" s="32">
        <f t="shared" si="96"/>
        <v>71.228160000000003</v>
      </c>
      <c r="CV52" s="32">
        <f t="shared" si="97"/>
        <v>72.547200000000004</v>
      </c>
      <c r="CW52" s="32">
        <f t="shared" si="98"/>
        <v>77.823359999999994</v>
      </c>
      <c r="CX52" s="32">
        <f t="shared" si="99"/>
        <v>80.461439999999996</v>
      </c>
      <c r="CY52" s="32">
        <f t="shared" si="100"/>
        <v>80.901120000000006</v>
      </c>
      <c r="CZ52" s="32">
        <f t="shared" si="101"/>
        <v>83.099519999999984</v>
      </c>
      <c r="DA52" s="32">
        <f t="shared" si="102"/>
        <v>83.539199999999994</v>
      </c>
      <c r="DB52" s="32">
        <f t="shared" si="103"/>
        <v>84.418559999999999</v>
      </c>
      <c r="DC52" s="32">
        <f t="shared" si="104"/>
        <v>90.134399999999999</v>
      </c>
      <c r="DD52" s="32">
        <f t="shared" si="105"/>
        <v>93.651839999999993</v>
      </c>
      <c r="DE52" s="32">
        <f t="shared" si="106"/>
        <v>114.3168</v>
      </c>
      <c r="DF52" s="32">
        <f t="shared" si="107"/>
        <v>240.94464000000002</v>
      </c>
    </row>
    <row r="53" spans="1:110" ht="12.6" customHeight="1">
      <c r="A53" s="17" t="s">
        <v>94</v>
      </c>
      <c r="B53" s="26">
        <v>675</v>
      </c>
      <c r="C53" s="28">
        <f t="shared" si="0"/>
        <v>2700</v>
      </c>
      <c r="D53" s="32">
        <f t="shared" si="1"/>
        <v>2.7</v>
      </c>
      <c r="E53" s="32">
        <f t="shared" si="2"/>
        <v>2.8079999999999998</v>
      </c>
      <c r="F53" s="32">
        <f t="shared" si="3"/>
        <v>2.9159999999999999</v>
      </c>
      <c r="G53" s="32">
        <f t="shared" si="4"/>
        <v>3.0240000000000005</v>
      </c>
      <c r="H53" s="32">
        <f t="shared" si="5"/>
        <v>3.1320000000000001</v>
      </c>
      <c r="I53" s="32">
        <f t="shared" si="6"/>
        <v>3.24</v>
      </c>
      <c r="J53" s="32">
        <f t="shared" si="7"/>
        <v>3.3479999999999999</v>
      </c>
      <c r="K53" s="32">
        <f t="shared" si="8"/>
        <v>3.456</v>
      </c>
      <c r="L53" s="32">
        <f t="shared" si="9"/>
        <v>3.5640000000000001</v>
      </c>
      <c r="M53" s="32">
        <f t="shared" si="10"/>
        <v>3.6720000000000006</v>
      </c>
      <c r="N53" s="32">
        <f t="shared" si="11"/>
        <v>3.7799999999999994</v>
      </c>
      <c r="O53" s="32">
        <f t="shared" si="12"/>
        <v>3.8879999999999999</v>
      </c>
      <c r="P53" s="32">
        <f t="shared" si="13"/>
        <v>3.996</v>
      </c>
      <c r="Q53" s="32">
        <f t="shared" si="14"/>
        <v>4.1040000000000001</v>
      </c>
      <c r="R53" s="32">
        <f t="shared" si="15"/>
        <v>4.2119999999999997</v>
      </c>
      <c r="S53" s="32">
        <f t="shared" si="16"/>
        <v>4.32</v>
      </c>
      <c r="T53" s="32">
        <f t="shared" si="17"/>
        <v>4.4279999999999999</v>
      </c>
      <c r="U53" s="32">
        <f t="shared" si="18"/>
        <v>4.5359999999999996</v>
      </c>
      <c r="V53" s="32">
        <f t="shared" si="19"/>
        <v>4.6440000000000001</v>
      </c>
      <c r="W53" s="32">
        <f t="shared" si="20"/>
        <v>4.968</v>
      </c>
      <c r="X53" s="32">
        <f t="shared" si="21"/>
        <v>5.0759999999999996</v>
      </c>
      <c r="Y53" s="32">
        <f t="shared" si="22"/>
        <v>5.1840000000000002</v>
      </c>
      <c r="Z53" s="32">
        <f t="shared" si="23"/>
        <v>5.2919999999999998</v>
      </c>
      <c r="AA53" s="32">
        <f t="shared" si="24"/>
        <v>5.4</v>
      </c>
      <c r="AB53" s="32">
        <f t="shared" si="25"/>
        <v>5.508</v>
      </c>
      <c r="AC53" s="32">
        <f t="shared" si="26"/>
        <v>5.6159999999999997</v>
      </c>
      <c r="AD53" s="32">
        <f t="shared" si="27"/>
        <v>5.7240000000000002</v>
      </c>
      <c r="AE53" s="32">
        <f t="shared" si="28"/>
        <v>5.8319999999999999</v>
      </c>
      <c r="AF53" s="32">
        <f t="shared" si="29"/>
        <v>5.9400000000000013</v>
      </c>
      <c r="AG53" s="32">
        <f t="shared" si="30"/>
        <v>6.0480000000000009</v>
      </c>
      <c r="AH53" s="32">
        <f t="shared" si="31"/>
        <v>6.1559999999999988</v>
      </c>
      <c r="AI53" s="32">
        <f t="shared" si="32"/>
        <v>6.2640000000000002</v>
      </c>
      <c r="AJ53" s="32">
        <f t="shared" si="33"/>
        <v>6.3719999999999999</v>
      </c>
      <c r="AK53" s="32">
        <f t="shared" si="34"/>
        <v>6.48</v>
      </c>
      <c r="AL53" s="32">
        <f t="shared" si="35"/>
        <v>6.5880000000000001</v>
      </c>
      <c r="AM53" s="32">
        <f t="shared" si="36"/>
        <v>6.6959999999999997</v>
      </c>
      <c r="AN53" s="32">
        <f t="shared" si="37"/>
        <v>6.8040000000000003</v>
      </c>
      <c r="AO53" s="32">
        <f t="shared" si="38"/>
        <v>6.9119999999999999</v>
      </c>
      <c r="AP53" s="32">
        <f t="shared" si="39"/>
        <v>7.02</v>
      </c>
      <c r="AQ53" s="32">
        <f t="shared" si="40"/>
        <v>7.1280000000000001</v>
      </c>
      <c r="AR53" s="32">
        <f t="shared" si="41"/>
        <v>7.2359999999999998</v>
      </c>
      <c r="AS53" s="32">
        <f t="shared" si="42"/>
        <v>7.3440000000000012</v>
      </c>
      <c r="AT53" s="32">
        <f t="shared" si="43"/>
        <v>7.4519999999999991</v>
      </c>
      <c r="AU53" s="32">
        <f t="shared" si="44"/>
        <v>7.5599999999999987</v>
      </c>
      <c r="AV53" s="32">
        <f t="shared" si="45"/>
        <v>7.6680000000000001</v>
      </c>
      <c r="AW53" s="32">
        <f t="shared" si="46"/>
        <v>7.7759999999999998</v>
      </c>
      <c r="AX53" s="32">
        <f t="shared" si="47"/>
        <v>7.8840000000000003</v>
      </c>
      <c r="AY53" s="32">
        <f t="shared" si="48"/>
        <v>7.992</v>
      </c>
      <c r="AZ53" s="32">
        <f t="shared" si="49"/>
        <v>8.1</v>
      </c>
      <c r="BA53" s="32">
        <f t="shared" si="50"/>
        <v>8.2080000000000002</v>
      </c>
      <c r="BB53" s="32">
        <f t="shared" si="51"/>
        <v>8.3160000000000007</v>
      </c>
      <c r="BC53" s="32">
        <f t="shared" si="52"/>
        <v>8.4239999999999995</v>
      </c>
      <c r="BD53" s="32">
        <f t="shared" si="53"/>
        <v>8.532</v>
      </c>
      <c r="BE53" s="32">
        <f t="shared" si="54"/>
        <v>8.64</v>
      </c>
      <c r="BF53" s="32">
        <f t="shared" si="55"/>
        <v>8.7479999999999993</v>
      </c>
      <c r="BG53" s="32">
        <f t="shared" si="56"/>
        <v>8.8559999999999999</v>
      </c>
      <c r="BH53" s="32">
        <f t="shared" si="57"/>
        <v>8.9640000000000004</v>
      </c>
      <c r="BI53" s="32">
        <f t="shared" si="58"/>
        <v>9.0719999999999992</v>
      </c>
      <c r="BJ53" s="32">
        <f t="shared" si="59"/>
        <v>9.18</v>
      </c>
      <c r="BK53" s="32">
        <f t="shared" si="60"/>
        <v>9.2880000000000003</v>
      </c>
      <c r="BL53" s="32">
        <f t="shared" si="61"/>
        <v>9.3960000000000008</v>
      </c>
      <c r="BM53" s="32">
        <f t="shared" si="62"/>
        <v>9.5039999999999996</v>
      </c>
      <c r="BN53" s="32">
        <f t="shared" si="63"/>
        <v>9.6120000000000001</v>
      </c>
      <c r="BO53" s="32">
        <f t="shared" si="64"/>
        <v>9.9359999999999999</v>
      </c>
      <c r="BP53" s="32">
        <f t="shared" si="65"/>
        <v>10.151999999999999</v>
      </c>
      <c r="BQ53" s="32">
        <f t="shared" si="66"/>
        <v>10.368</v>
      </c>
      <c r="BR53" s="32">
        <f t="shared" si="67"/>
        <v>10.476000000000001</v>
      </c>
      <c r="BS53" s="32">
        <f t="shared" si="68"/>
        <v>10.584</v>
      </c>
      <c r="BT53" s="32">
        <f t="shared" si="69"/>
        <v>10.692</v>
      </c>
      <c r="BU53" s="32">
        <f t="shared" si="70"/>
        <v>10.8</v>
      </c>
      <c r="BV53" s="32">
        <f t="shared" si="71"/>
        <v>11.016</v>
      </c>
      <c r="BW53" s="32">
        <f t="shared" si="72"/>
        <v>11.124000000000001</v>
      </c>
      <c r="BX53" s="32">
        <f t="shared" si="73"/>
        <v>11.231999999999999</v>
      </c>
      <c r="BY53" s="32">
        <f t="shared" si="74"/>
        <v>11.34</v>
      </c>
      <c r="BZ53" s="32">
        <f t="shared" si="75"/>
        <v>11.555999999999999</v>
      </c>
      <c r="CA53" s="32">
        <f t="shared" si="76"/>
        <v>11.880000000000003</v>
      </c>
      <c r="CB53" s="32">
        <f t="shared" si="77"/>
        <v>12.096000000000002</v>
      </c>
      <c r="CC53" s="32">
        <f t="shared" si="78"/>
        <v>12.203999999999999</v>
      </c>
      <c r="CD53" s="32">
        <f t="shared" si="79"/>
        <v>12.311999999999998</v>
      </c>
      <c r="CE53" s="32">
        <f t="shared" si="80"/>
        <v>12.419999999999998</v>
      </c>
      <c r="CF53" s="32">
        <f t="shared" si="81"/>
        <v>12.744</v>
      </c>
      <c r="CG53" s="32">
        <f t="shared" si="82"/>
        <v>12.852</v>
      </c>
      <c r="CH53" s="32">
        <f t="shared" si="83"/>
        <v>13.176</v>
      </c>
      <c r="CI53" s="32">
        <f t="shared" si="84"/>
        <v>13.284000000000001</v>
      </c>
      <c r="CJ53" s="32">
        <f t="shared" si="85"/>
        <v>13.391999999999999</v>
      </c>
      <c r="CK53" s="32">
        <f t="shared" si="86"/>
        <v>13.608000000000001</v>
      </c>
      <c r="CL53" s="32">
        <f t="shared" si="87"/>
        <v>14.04</v>
      </c>
      <c r="CM53" s="32">
        <f t="shared" si="88"/>
        <v>14.148</v>
      </c>
      <c r="CN53" s="32">
        <f t="shared" si="89"/>
        <v>14.796000000000001</v>
      </c>
      <c r="CO53" s="32">
        <f t="shared" si="90"/>
        <v>14.903999999999998</v>
      </c>
      <c r="CP53" s="32">
        <f t="shared" si="91"/>
        <v>15.66</v>
      </c>
      <c r="CQ53" s="32">
        <f t="shared" si="92"/>
        <v>16.308</v>
      </c>
      <c r="CR53" s="32">
        <f t="shared" si="93"/>
        <v>16.416</v>
      </c>
      <c r="CS53" s="32">
        <f t="shared" si="94"/>
        <v>16.524000000000001</v>
      </c>
      <c r="CT53" s="32">
        <f t="shared" si="95"/>
        <v>17.28</v>
      </c>
      <c r="CU53" s="32">
        <f t="shared" si="96"/>
        <v>17.495999999999999</v>
      </c>
      <c r="CV53" s="32">
        <f t="shared" si="97"/>
        <v>17.82</v>
      </c>
      <c r="CW53" s="32">
        <f t="shared" si="98"/>
        <v>19.116</v>
      </c>
      <c r="CX53" s="32">
        <f t="shared" si="99"/>
        <v>19.763999999999999</v>
      </c>
      <c r="CY53" s="32">
        <f t="shared" si="100"/>
        <v>19.872</v>
      </c>
      <c r="CZ53" s="32">
        <f t="shared" si="101"/>
        <v>20.411999999999999</v>
      </c>
      <c r="DA53" s="32">
        <f t="shared" si="102"/>
        <v>20.52</v>
      </c>
      <c r="DB53" s="32">
        <f t="shared" si="103"/>
        <v>20.736000000000001</v>
      </c>
      <c r="DC53" s="32">
        <f t="shared" si="104"/>
        <v>22.139999999999997</v>
      </c>
      <c r="DD53" s="32">
        <f t="shared" si="105"/>
        <v>23.004000000000001</v>
      </c>
      <c r="DE53" s="32">
        <f t="shared" si="106"/>
        <v>28.08</v>
      </c>
      <c r="DF53" s="32">
        <f t="shared" si="107"/>
        <v>59.184000000000005</v>
      </c>
    </row>
    <row r="54" spans="1:110" ht="12.6" customHeight="1">
      <c r="A54" s="17" t="s">
        <v>14</v>
      </c>
      <c r="B54" s="28">
        <v>351</v>
      </c>
      <c r="C54" s="28">
        <f t="shared" si="0"/>
        <v>1404</v>
      </c>
      <c r="D54" s="32">
        <f t="shared" si="1"/>
        <v>1.4039999999999999</v>
      </c>
      <c r="E54" s="32">
        <f t="shared" si="2"/>
        <v>1.4601600000000001</v>
      </c>
      <c r="F54" s="32">
        <f t="shared" si="3"/>
        <v>1.5163200000000001</v>
      </c>
      <c r="G54" s="32">
        <f t="shared" si="4"/>
        <v>1.5724800000000003</v>
      </c>
      <c r="H54" s="32">
        <f t="shared" si="5"/>
        <v>1.6286399999999999</v>
      </c>
      <c r="I54" s="32">
        <f t="shared" si="6"/>
        <v>1.6847999999999999</v>
      </c>
      <c r="J54" s="32">
        <f t="shared" si="7"/>
        <v>1.7409600000000001</v>
      </c>
      <c r="K54" s="32">
        <f t="shared" si="8"/>
        <v>1.7971200000000001</v>
      </c>
      <c r="L54" s="32">
        <f t="shared" si="9"/>
        <v>1.8532800000000003</v>
      </c>
      <c r="M54" s="32">
        <f t="shared" si="10"/>
        <v>1.90944</v>
      </c>
      <c r="N54" s="32">
        <f t="shared" si="11"/>
        <v>1.9656</v>
      </c>
      <c r="O54" s="32">
        <f t="shared" si="12"/>
        <v>2.02176</v>
      </c>
      <c r="P54" s="32">
        <f t="shared" si="13"/>
        <v>2.0779200000000002</v>
      </c>
      <c r="Q54" s="32">
        <f t="shared" si="14"/>
        <v>2.13408</v>
      </c>
      <c r="R54" s="32">
        <f t="shared" si="15"/>
        <v>2.1902400000000002</v>
      </c>
      <c r="S54" s="32">
        <f t="shared" si="16"/>
        <v>2.2464</v>
      </c>
      <c r="T54" s="32">
        <f t="shared" si="17"/>
        <v>2.3025600000000002</v>
      </c>
      <c r="U54" s="32">
        <f t="shared" si="18"/>
        <v>2.3587199999999999</v>
      </c>
      <c r="V54" s="32">
        <f t="shared" si="19"/>
        <v>2.4148800000000001</v>
      </c>
      <c r="W54" s="32">
        <f t="shared" si="20"/>
        <v>2.5833600000000003</v>
      </c>
      <c r="X54" s="32">
        <f t="shared" si="21"/>
        <v>2.6395200000000001</v>
      </c>
      <c r="Y54" s="32">
        <f t="shared" si="22"/>
        <v>2.6956799999999999</v>
      </c>
      <c r="Z54" s="32">
        <f t="shared" si="23"/>
        <v>2.7518400000000001</v>
      </c>
      <c r="AA54" s="32">
        <f t="shared" si="24"/>
        <v>2.8079999999999998</v>
      </c>
      <c r="AB54" s="32">
        <f t="shared" si="25"/>
        <v>2.86416</v>
      </c>
      <c r="AC54" s="32">
        <f t="shared" si="26"/>
        <v>2.9203200000000002</v>
      </c>
      <c r="AD54" s="32">
        <f t="shared" si="27"/>
        <v>2.97648</v>
      </c>
      <c r="AE54" s="32">
        <f t="shared" si="28"/>
        <v>3.0326400000000002</v>
      </c>
      <c r="AF54" s="32">
        <f t="shared" si="29"/>
        <v>3.0888</v>
      </c>
      <c r="AG54" s="32">
        <f t="shared" si="30"/>
        <v>3.1449600000000006</v>
      </c>
      <c r="AH54" s="32">
        <f t="shared" si="31"/>
        <v>3.20112</v>
      </c>
      <c r="AI54" s="32">
        <f t="shared" si="32"/>
        <v>3.2572799999999997</v>
      </c>
      <c r="AJ54" s="32">
        <f t="shared" si="33"/>
        <v>3.3134399999999995</v>
      </c>
      <c r="AK54" s="32">
        <f t="shared" si="34"/>
        <v>3.3695999999999997</v>
      </c>
      <c r="AL54" s="32">
        <f t="shared" si="35"/>
        <v>3.4257599999999999</v>
      </c>
      <c r="AM54" s="32">
        <f t="shared" si="36"/>
        <v>3.4819200000000001</v>
      </c>
      <c r="AN54" s="32">
        <f t="shared" si="37"/>
        <v>3.5380799999999999</v>
      </c>
      <c r="AO54" s="32">
        <f t="shared" si="38"/>
        <v>3.5942400000000001</v>
      </c>
      <c r="AP54" s="32">
        <f t="shared" si="39"/>
        <v>3.6504000000000003</v>
      </c>
      <c r="AQ54" s="32">
        <f t="shared" si="40"/>
        <v>3.7065600000000005</v>
      </c>
      <c r="AR54" s="32">
        <f t="shared" si="41"/>
        <v>3.7627200000000003</v>
      </c>
      <c r="AS54" s="32">
        <f t="shared" si="42"/>
        <v>3.8188800000000001</v>
      </c>
      <c r="AT54" s="32">
        <f t="shared" si="43"/>
        <v>3.8750399999999994</v>
      </c>
      <c r="AU54" s="32">
        <f t="shared" si="44"/>
        <v>3.9312</v>
      </c>
      <c r="AV54" s="32">
        <f t="shared" si="45"/>
        <v>3.9873599999999998</v>
      </c>
      <c r="AW54" s="32">
        <f t="shared" si="46"/>
        <v>4.04352</v>
      </c>
      <c r="AX54" s="32">
        <f t="shared" si="47"/>
        <v>4.0996800000000002</v>
      </c>
      <c r="AY54" s="32">
        <f t="shared" si="48"/>
        <v>4.1558400000000004</v>
      </c>
      <c r="AZ54" s="32">
        <f t="shared" si="49"/>
        <v>4.2119999999999997</v>
      </c>
      <c r="BA54" s="32">
        <f t="shared" si="50"/>
        <v>4.26816</v>
      </c>
      <c r="BB54" s="32">
        <f t="shared" si="51"/>
        <v>4.3243199999999993</v>
      </c>
      <c r="BC54" s="32">
        <f t="shared" si="52"/>
        <v>4.3804800000000004</v>
      </c>
      <c r="BD54" s="32">
        <f t="shared" si="53"/>
        <v>4.4366400000000006</v>
      </c>
      <c r="BE54" s="32">
        <f t="shared" si="54"/>
        <v>4.4927999999999999</v>
      </c>
      <c r="BF54" s="32">
        <f t="shared" si="55"/>
        <v>4.5489600000000001</v>
      </c>
      <c r="BG54" s="32">
        <f t="shared" si="56"/>
        <v>4.6051200000000003</v>
      </c>
      <c r="BH54" s="32">
        <f t="shared" si="57"/>
        <v>4.6612799999999996</v>
      </c>
      <c r="BI54" s="32">
        <f t="shared" si="58"/>
        <v>4.7174399999999999</v>
      </c>
      <c r="BJ54" s="32">
        <f t="shared" si="59"/>
        <v>4.7735999999999992</v>
      </c>
      <c r="BK54" s="32">
        <f t="shared" si="60"/>
        <v>4.8297600000000003</v>
      </c>
      <c r="BL54" s="32">
        <f t="shared" si="61"/>
        <v>4.8859200000000005</v>
      </c>
      <c r="BM54" s="32">
        <f t="shared" si="62"/>
        <v>4.9420799999999998</v>
      </c>
      <c r="BN54" s="32">
        <f t="shared" si="63"/>
        <v>4.99824</v>
      </c>
      <c r="BO54" s="32">
        <f t="shared" si="64"/>
        <v>5.1667200000000006</v>
      </c>
      <c r="BP54" s="32">
        <f t="shared" si="65"/>
        <v>5.2790400000000002</v>
      </c>
      <c r="BQ54" s="32">
        <f t="shared" si="66"/>
        <v>5.3913599999999997</v>
      </c>
      <c r="BR54" s="32">
        <f t="shared" si="67"/>
        <v>5.4475199999999999</v>
      </c>
      <c r="BS54" s="32">
        <f t="shared" si="68"/>
        <v>5.5036800000000001</v>
      </c>
      <c r="BT54" s="32">
        <f t="shared" si="69"/>
        <v>5.5598400000000003</v>
      </c>
      <c r="BU54" s="32">
        <f t="shared" si="70"/>
        <v>5.6159999999999997</v>
      </c>
      <c r="BV54" s="32">
        <f t="shared" si="71"/>
        <v>5.7283200000000001</v>
      </c>
      <c r="BW54" s="32">
        <f t="shared" si="72"/>
        <v>5.7844800000000003</v>
      </c>
      <c r="BX54" s="32">
        <f t="shared" si="73"/>
        <v>5.8406400000000005</v>
      </c>
      <c r="BY54" s="32">
        <f t="shared" si="74"/>
        <v>5.8967999999999998</v>
      </c>
      <c r="BZ54" s="32">
        <f t="shared" si="75"/>
        <v>6.0091200000000011</v>
      </c>
      <c r="CA54" s="32">
        <f t="shared" si="76"/>
        <v>6.1776</v>
      </c>
      <c r="CB54" s="32">
        <f t="shared" si="77"/>
        <v>6.2899200000000013</v>
      </c>
      <c r="CC54" s="32">
        <f t="shared" si="78"/>
        <v>6.3460799999999988</v>
      </c>
      <c r="CD54" s="32">
        <f t="shared" si="79"/>
        <v>6.4022399999999999</v>
      </c>
      <c r="CE54" s="32">
        <f t="shared" si="80"/>
        <v>6.4583999999999993</v>
      </c>
      <c r="CF54" s="32">
        <f t="shared" si="81"/>
        <v>6.626879999999999</v>
      </c>
      <c r="CG54" s="32">
        <f t="shared" si="82"/>
        <v>6.6830400000000001</v>
      </c>
      <c r="CH54" s="32">
        <f t="shared" si="83"/>
        <v>6.8515199999999998</v>
      </c>
      <c r="CI54" s="32">
        <f t="shared" si="84"/>
        <v>6.90768</v>
      </c>
      <c r="CJ54" s="32">
        <f t="shared" si="85"/>
        <v>6.9638400000000003</v>
      </c>
      <c r="CK54" s="32">
        <f t="shared" si="86"/>
        <v>7.0761599999999998</v>
      </c>
      <c r="CL54" s="32">
        <f t="shared" si="87"/>
        <v>7.3008000000000006</v>
      </c>
      <c r="CM54" s="32">
        <f t="shared" si="88"/>
        <v>7.3569599999999999</v>
      </c>
      <c r="CN54" s="32">
        <f t="shared" si="89"/>
        <v>7.6939200000000012</v>
      </c>
      <c r="CO54" s="32">
        <f t="shared" si="90"/>
        <v>7.7500799999999987</v>
      </c>
      <c r="CP54" s="32">
        <f t="shared" si="91"/>
        <v>8.1432000000000002</v>
      </c>
      <c r="CQ54" s="32">
        <f t="shared" si="92"/>
        <v>8.4801599999999997</v>
      </c>
      <c r="CR54" s="32">
        <f t="shared" si="93"/>
        <v>8.5363199999999999</v>
      </c>
      <c r="CS54" s="32">
        <f t="shared" si="94"/>
        <v>8.5924800000000001</v>
      </c>
      <c r="CT54" s="32">
        <f t="shared" si="95"/>
        <v>8.9855999999999998</v>
      </c>
      <c r="CU54" s="32">
        <f t="shared" si="96"/>
        <v>9.0979200000000002</v>
      </c>
      <c r="CV54" s="32">
        <f t="shared" si="97"/>
        <v>9.2663999999999991</v>
      </c>
      <c r="CW54" s="32">
        <f t="shared" si="98"/>
        <v>9.9403199999999998</v>
      </c>
      <c r="CX54" s="32">
        <f t="shared" si="99"/>
        <v>10.277280000000001</v>
      </c>
      <c r="CY54" s="32">
        <f t="shared" si="100"/>
        <v>10.333440000000001</v>
      </c>
      <c r="CZ54" s="32">
        <f t="shared" si="101"/>
        <v>10.614240000000001</v>
      </c>
      <c r="DA54" s="32">
        <f t="shared" si="102"/>
        <v>10.670399999999999</v>
      </c>
      <c r="DB54" s="32">
        <f t="shared" si="103"/>
        <v>10.782719999999999</v>
      </c>
      <c r="DC54" s="32">
        <f t="shared" si="104"/>
        <v>11.512799999999999</v>
      </c>
      <c r="DD54" s="32">
        <f t="shared" si="105"/>
        <v>11.96208</v>
      </c>
      <c r="DE54" s="32">
        <f t="shared" si="106"/>
        <v>14.601600000000001</v>
      </c>
      <c r="DF54" s="32">
        <f t="shared" si="107"/>
        <v>30.775680000000005</v>
      </c>
    </row>
    <row r="55" spans="1:110" ht="12.6" customHeight="1">
      <c r="A55" s="17" t="s">
        <v>7</v>
      </c>
      <c r="B55" s="26">
        <v>3103</v>
      </c>
      <c r="C55" s="28">
        <f t="shared" si="0"/>
        <v>12412</v>
      </c>
      <c r="D55" s="32">
        <f t="shared" si="1"/>
        <v>12.412000000000001</v>
      </c>
      <c r="E55" s="32">
        <f t="shared" si="2"/>
        <v>12.908479999999999</v>
      </c>
      <c r="F55" s="32">
        <f t="shared" si="3"/>
        <v>13.404960000000001</v>
      </c>
      <c r="G55" s="32">
        <f t="shared" si="4"/>
        <v>13.901440000000001</v>
      </c>
      <c r="H55" s="32">
        <f t="shared" si="5"/>
        <v>14.397919999999997</v>
      </c>
      <c r="I55" s="32">
        <f t="shared" si="6"/>
        <v>14.894399999999999</v>
      </c>
      <c r="J55" s="32">
        <f t="shared" si="7"/>
        <v>15.390879999999999</v>
      </c>
      <c r="K55" s="32">
        <f t="shared" si="8"/>
        <v>15.887360000000001</v>
      </c>
      <c r="L55" s="32">
        <f t="shared" si="9"/>
        <v>16.383839999999999</v>
      </c>
      <c r="M55" s="32">
        <f t="shared" si="10"/>
        <v>16.880320000000001</v>
      </c>
      <c r="N55" s="32">
        <f t="shared" si="11"/>
        <v>17.376799999999999</v>
      </c>
      <c r="O55" s="32">
        <f t="shared" si="12"/>
        <v>17.873279999999998</v>
      </c>
      <c r="P55" s="32">
        <f t="shared" si="13"/>
        <v>18.369759999999999</v>
      </c>
      <c r="Q55" s="32">
        <f t="shared" si="14"/>
        <v>18.866240000000001</v>
      </c>
      <c r="R55" s="32">
        <f t="shared" si="15"/>
        <v>19.362719999999999</v>
      </c>
      <c r="S55" s="32">
        <f t="shared" si="16"/>
        <v>19.859200000000001</v>
      </c>
      <c r="T55" s="32">
        <f t="shared" si="17"/>
        <v>20.35568</v>
      </c>
      <c r="U55" s="32">
        <f t="shared" si="18"/>
        <v>20.852160000000001</v>
      </c>
      <c r="V55" s="32">
        <f t="shared" si="19"/>
        <v>21.34864</v>
      </c>
      <c r="W55" s="32">
        <f t="shared" si="20"/>
        <v>22.838080000000001</v>
      </c>
      <c r="X55" s="32">
        <f t="shared" si="21"/>
        <v>23.334559999999996</v>
      </c>
      <c r="Y55" s="32">
        <f t="shared" si="22"/>
        <v>23.831040000000002</v>
      </c>
      <c r="Z55" s="32">
        <f t="shared" si="23"/>
        <v>24.32752</v>
      </c>
      <c r="AA55" s="32">
        <f t="shared" si="24"/>
        <v>24.824000000000002</v>
      </c>
      <c r="AB55" s="32">
        <f t="shared" si="25"/>
        <v>25.32048</v>
      </c>
      <c r="AC55" s="32">
        <f t="shared" si="26"/>
        <v>25.816959999999998</v>
      </c>
      <c r="AD55" s="32">
        <f t="shared" si="27"/>
        <v>26.313440000000003</v>
      </c>
      <c r="AE55" s="32">
        <f t="shared" si="28"/>
        <v>26.809920000000002</v>
      </c>
      <c r="AF55" s="32">
        <f t="shared" si="29"/>
        <v>27.3064</v>
      </c>
      <c r="AG55" s="32">
        <f t="shared" si="30"/>
        <v>27.802880000000002</v>
      </c>
      <c r="AH55" s="32">
        <f t="shared" si="31"/>
        <v>28.299359999999997</v>
      </c>
      <c r="AI55" s="32">
        <f t="shared" si="32"/>
        <v>28.795839999999995</v>
      </c>
      <c r="AJ55" s="32">
        <f t="shared" si="33"/>
        <v>29.29232</v>
      </c>
      <c r="AK55" s="32">
        <f t="shared" si="34"/>
        <v>29.788799999999998</v>
      </c>
      <c r="AL55" s="32">
        <f t="shared" si="35"/>
        <v>30.28528</v>
      </c>
      <c r="AM55" s="32">
        <f t="shared" si="36"/>
        <v>30.781759999999998</v>
      </c>
      <c r="AN55" s="32">
        <f t="shared" si="37"/>
        <v>31.27824</v>
      </c>
      <c r="AO55" s="32">
        <f t="shared" si="38"/>
        <v>31.774720000000002</v>
      </c>
      <c r="AP55" s="32">
        <f t="shared" si="39"/>
        <v>32.2712</v>
      </c>
      <c r="AQ55" s="32">
        <f t="shared" si="40"/>
        <v>32.767679999999999</v>
      </c>
      <c r="AR55" s="32">
        <f t="shared" si="41"/>
        <v>33.264160000000004</v>
      </c>
      <c r="AS55" s="32">
        <f t="shared" si="42"/>
        <v>33.760640000000002</v>
      </c>
      <c r="AT55" s="32">
        <f t="shared" si="43"/>
        <v>34.257119999999993</v>
      </c>
      <c r="AU55" s="32">
        <f t="shared" si="44"/>
        <v>34.753599999999999</v>
      </c>
      <c r="AV55" s="32">
        <f t="shared" si="45"/>
        <v>35.250080000000004</v>
      </c>
      <c r="AW55" s="32">
        <f t="shared" si="46"/>
        <v>35.746559999999995</v>
      </c>
      <c r="AX55" s="32">
        <f t="shared" si="47"/>
        <v>36.243040000000001</v>
      </c>
      <c r="AY55" s="32">
        <f t="shared" si="48"/>
        <v>36.739519999999999</v>
      </c>
      <c r="AZ55" s="32">
        <f t="shared" si="49"/>
        <v>37.235999999999997</v>
      </c>
      <c r="BA55" s="32">
        <f t="shared" si="50"/>
        <v>37.732480000000002</v>
      </c>
      <c r="BB55" s="32">
        <f t="shared" si="51"/>
        <v>38.228960000000001</v>
      </c>
      <c r="BC55" s="32">
        <f t="shared" si="52"/>
        <v>38.725439999999999</v>
      </c>
      <c r="BD55" s="32">
        <f t="shared" si="53"/>
        <v>39.221919999999997</v>
      </c>
      <c r="BE55" s="32">
        <f t="shared" si="54"/>
        <v>39.718400000000003</v>
      </c>
      <c r="BF55" s="32">
        <f t="shared" si="55"/>
        <v>40.214880000000008</v>
      </c>
      <c r="BG55" s="32">
        <f t="shared" si="56"/>
        <v>40.711359999999999</v>
      </c>
      <c r="BH55" s="32">
        <f t="shared" si="57"/>
        <v>41.207839999999997</v>
      </c>
      <c r="BI55" s="32">
        <f t="shared" si="58"/>
        <v>41.704320000000003</v>
      </c>
      <c r="BJ55" s="32">
        <f t="shared" si="59"/>
        <v>42.200799999999994</v>
      </c>
      <c r="BK55" s="32">
        <f t="shared" si="60"/>
        <v>42.697279999999999</v>
      </c>
      <c r="BL55" s="32">
        <f t="shared" si="61"/>
        <v>43.193760000000005</v>
      </c>
      <c r="BM55" s="32">
        <f t="shared" si="62"/>
        <v>43.690239999999996</v>
      </c>
      <c r="BN55" s="32">
        <f t="shared" si="63"/>
        <v>44.186720000000001</v>
      </c>
      <c r="BO55" s="32">
        <f t="shared" si="64"/>
        <v>45.676160000000003</v>
      </c>
      <c r="BP55" s="32">
        <f t="shared" si="65"/>
        <v>46.669119999999992</v>
      </c>
      <c r="BQ55" s="32">
        <f t="shared" si="66"/>
        <v>47.662080000000003</v>
      </c>
      <c r="BR55" s="32">
        <f t="shared" si="67"/>
        <v>48.158559999999994</v>
      </c>
      <c r="BS55" s="32">
        <f t="shared" si="68"/>
        <v>48.65504</v>
      </c>
      <c r="BT55" s="32">
        <f t="shared" si="69"/>
        <v>49.151519999999998</v>
      </c>
      <c r="BU55" s="32">
        <f t="shared" si="70"/>
        <v>49.648000000000003</v>
      </c>
      <c r="BV55" s="32">
        <f t="shared" si="71"/>
        <v>50.64096</v>
      </c>
      <c r="BW55" s="32">
        <f t="shared" si="72"/>
        <v>51.137440000000005</v>
      </c>
      <c r="BX55" s="32">
        <f t="shared" si="73"/>
        <v>51.633919999999996</v>
      </c>
      <c r="BY55" s="32">
        <f t="shared" si="74"/>
        <v>52.130400000000002</v>
      </c>
      <c r="BZ55" s="32">
        <f t="shared" si="75"/>
        <v>53.123359999999998</v>
      </c>
      <c r="CA55" s="32">
        <f t="shared" si="76"/>
        <v>54.6128</v>
      </c>
      <c r="CB55" s="32">
        <f t="shared" si="77"/>
        <v>55.605760000000004</v>
      </c>
      <c r="CC55" s="32">
        <f t="shared" si="78"/>
        <v>56.102239999999995</v>
      </c>
      <c r="CD55" s="32">
        <f t="shared" si="79"/>
        <v>56.598719999999993</v>
      </c>
      <c r="CE55" s="32">
        <f t="shared" si="80"/>
        <v>57.095199999999998</v>
      </c>
      <c r="CF55" s="32">
        <f t="shared" si="81"/>
        <v>58.58464</v>
      </c>
      <c r="CG55" s="32">
        <f t="shared" si="82"/>
        <v>59.081119999999999</v>
      </c>
      <c r="CH55" s="32">
        <f t="shared" si="83"/>
        <v>60.57056</v>
      </c>
      <c r="CI55" s="32">
        <f t="shared" si="84"/>
        <v>61.067039999999999</v>
      </c>
      <c r="CJ55" s="32">
        <f t="shared" si="85"/>
        <v>61.563519999999997</v>
      </c>
      <c r="CK55" s="32">
        <f t="shared" si="86"/>
        <v>62.556480000000001</v>
      </c>
      <c r="CL55" s="32">
        <f t="shared" si="87"/>
        <v>64.542400000000001</v>
      </c>
      <c r="CM55" s="32">
        <f t="shared" si="88"/>
        <v>65.038880000000006</v>
      </c>
      <c r="CN55" s="32">
        <f t="shared" si="89"/>
        <v>68.01776000000001</v>
      </c>
      <c r="CO55" s="32">
        <f t="shared" si="90"/>
        <v>68.514239999999987</v>
      </c>
      <c r="CP55" s="32">
        <f t="shared" si="91"/>
        <v>71.989599999999996</v>
      </c>
      <c r="CQ55" s="32">
        <f t="shared" si="92"/>
        <v>74.96848</v>
      </c>
      <c r="CR55" s="32">
        <f t="shared" si="93"/>
        <v>75.464960000000005</v>
      </c>
      <c r="CS55" s="32">
        <f t="shared" si="94"/>
        <v>75.961439999999996</v>
      </c>
      <c r="CT55" s="32">
        <f t="shared" si="95"/>
        <v>79.436800000000005</v>
      </c>
      <c r="CU55" s="32">
        <f t="shared" si="96"/>
        <v>80.429760000000016</v>
      </c>
      <c r="CV55" s="32">
        <f t="shared" si="97"/>
        <v>81.919200000000004</v>
      </c>
      <c r="CW55" s="32">
        <f t="shared" si="98"/>
        <v>87.876960000000011</v>
      </c>
      <c r="CX55" s="32">
        <f t="shared" si="99"/>
        <v>90.855840000000001</v>
      </c>
      <c r="CY55" s="32">
        <f t="shared" si="100"/>
        <v>91.352320000000006</v>
      </c>
      <c r="CZ55" s="32">
        <f t="shared" si="101"/>
        <v>93.834720000000004</v>
      </c>
      <c r="DA55" s="32">
        <f t="shared" si="102"/>
        <v>94.331199999999995</v>
      </c>
      <c r="DB55" s="32">
        <f t="shared" si="103"/>
        <v>95.324160000000006</v>
      </c>
      <c r="DC55" s="32">
        <f t="shared" si="104"/>
        <v>101.77839999999999</v>
      </c>
      <c r="DD55" s="32">
        <f t="shared" si="105"/>
        <v>105.75023999999999</v>
      </c>
      <c r="DE55" s="32">
        <f t="shared" si="106"/>
        <v>129.0848</v>
      </c>
      <c r="DF55" s="32">
        <f t="shared" si="107"/>
        <v>272.07104000000004</v>
      </c>
    </row>
    <row r="56" spans="1:110" ht="12.6" customHeight="1">
      <c r="A56" s="17" t="s">
        <v>69</v>
      </c>
      <c r="B56" s="28">
        <v>200</v>
      </c>
      <c r="C56" s="28">
        <f t="shared" si="0"/>
        <v>800</v>
      </c>
      <c r="D56" s="32">
        <f t="shared" si="1"/>
        <v>0.8</v>
      </c>
      <c r="E56" s="32">
        <f t="shared" si="2"/>
        <v>0.83199999999999996</v>
      </c>
      <c r="F56" s="32">
        <f t="shared" si="3"/>
        <v>0.86399999999999999</v>
      </c>
      <c r="G56" s="32">
        <f t="shared" si="4"/>
        <v>0.89600000000000013</v>
      </c>
      <c r="H56" s="32">
        <f t="shared" si="5"/>
        <v>0.92799999999999994</v>
      </c>
      <c r="I56" s="32">
        <f t="shared" si="6"/>
        <v>0.96</v>
      </c>
      <c r="J56" s="32">
        <f t="shared" si="7"/>
        <v>0.99199999999999999</v>
      </c>
      <c r="K56" s="32">
        <f t="shared" si="8"/>
        <v>1.024</v>
      </c>
      <c r="L56" s="32">
        <f t="shared" si="9"/>
        <v>1.056</v>
      </c>
      <c r="M56" s="32">
        <f t="shared" si="10"/>
        <v>1.0880000000000001</v>
      </c>
      <c r="N56" s="32">
        <f t="shared" si="11"/>
        <v>1.1200000000000001</v>
      </c>
      <c r="O56" s="32">
        <f t="shared" si="12"/>
        <v>1.1519999999999999</v>
      </c>
      <c r="P56" s="32">
        <f t="shared" si="13"/>
        <v>1.1839999999999999</v>
      </c>
      <c r="Q56" s="32">
        <f t="shared" si="14"/>
        <v>1.216</v>
      </c>
      <c r="R56" s="32">
        <f t="shared" si="15"/>
        <v>1.248</v>
      </c>
      <c r="S56" s="32">
        <f t="shared" si="16"/>
        <v>1.28</v>
      </c>
      <c r="T56" s="32">
        <f t="shared" si="17"/>
        <v>1.3120000000000001</v>
      </c>
      <c r="U56" s="32">
        <f t="shared" si="18"/>
        <v>1.3440000000000001</v>
      </c>
      <c r="V56" s="32">
        <f t="shared" si="19"/>
        <v>1.3759999999999999</v>
      </c>
      <c r="W56" s="32">
        <f t="shared" si="20"/>
        <v>1.472</v>
      </c>
      <c r="X56" s="32">
        <f t="shared" si="21"/>
        <v>1.504</v>
      </c>
      <c r="Y56" s="32">
        <f t="shared" si="22"/>
        <v>1.536</v>
      </c>
      <c r="Z56" s="32">
        <f t="shared" si="23"/>
        <v>1.5680000000000001</v>
      </c>
      <c r="AA56" s="32">
        <f t="shared" si="24"/>
        <v>1.6</v>
      </c>
      <c r="AB56" s="32">
        <f t="shared" si="25"/>
        <v>1.6319999999999999</v>
      </c>
      <c r="AC56" s="32">
        <f t="shared" si="26"/>
        <v>1.6639999999999999</v>
      </c>
      <c r="AD56" s="32">
        <f t="shared" si="27"/>
        <v>1.696</v>
      </c>
      <c r="AE56" s="32">
        <f t="shared" si="28"/>
        <v>1.728</v>
      </c>
      <c r="AF56" s="32">
        <f t="shared" si="29"/>
        <v>1.7600000000000002</v>
      </c>
      <c r="AG56" s="32">
        <f t="shared" si="30"/>
        <v>1.7920000000000003</v>
      </c>
      <c r="AH56" s="32">
        <f t="shared" si="31"/>
        <v>1.8239999999999998</v>
      </c>
      <c r="AI56" s="32">
        <f t="shared" si="32"/>
        <v>1.8559999999999999</v>
      </c>
      <c r="AJ56" s="32">
        <f t="shared" si="33"/>
        <v>1.8879999999999999</v>
      </c>
      <c r="AK56" s="32">
        <f t="shared" si="34"/>
        <v>1.92</v>
      </c>
      <c r="AL56" s="32">
        <f t="shared" si="35"/>
        <v>1.952</v>
      </c>
      <c r="AM56" s="32">
        <f t="shared" si="36"/>
        <v>1.984</v>
      </c>
      <c r="AN56" s="32">
        <f t="shared" si="37"/>
        <v>2.016</v>
      </c>
      <c r="AO56" s="32">
        <f t="shared" si="38"/>
        <v>2.048</v>
      </c>
      <c r="AP56" s="32">
        <f t="shared" si="39"/>
        <v>2.08</v>
      </c>
      <c r="AQ56" s="32">
        <f t="shared" si="40"/>
        <v>2.1120000000000001</v>
      </c>
      <c r="AR56" s="32">
        <f t="shared" si="41"/>
        <v>2.1440000000000001</v>
      </c>
      <c r="AS56" s="32">
        <f t="shared" si="42"/>
        <v>2.1760000000000002</v>
      </c>
      <c r="AT56" s="32">
        <f t="shared" si="43"/>
        <v>2.2080000000000002</v>
      </c>
      <c r="AU56" s="32">
        <f t="shared" si="44"/>
        <v>2.2400000000000002</v>
      </c>
      <c r="AV56" s="32">
        <f t="shared" si="45"/>
        <v>2.2719999999999998</v>
      </c>
      <c r="AW56" s="32">
        <f t="shared" si="46"/>
        <v>2.3039999999999998</v>
      </c>
      <c r="AX56" s="32">
        <f t="shared" si="47"/>
        <v>2.3359999999999999</v>
      </c>
      <c r="AY56" s="32">
        <f t="shared" si="48"/>
        <v>2.3679999999999999</v>
      </c>
      <c r="AZ56" s="32">
        <f t="shared" si="49"/>
        <v>2.4</v>
      </c>
      <c r="BA56" s="32">
        <f t="shared" si="50"/>
        <v>2.4319999999999999</v>
      </c>
      <c r="BB56" s="32">
        <f t="shared" si="51"/>
        <v>2.464</v>
      </c>
      <c r="BC56" s="32">
        <f t="shared" si="52"/>
        <v>2.496</v>
      </c>
      <c r="BD56" s="32">
        <f t="shared" si="53"/>
        <v>2.528</v>
      </c>
      <c r="BE56" s="32">
        <f t="shared" si="54"/>
        <v>2.56</v>
      </c>
      <c r="BF56" s="32">
        <f t="shared" si="55"/>
        <v>2.5920000000000001</v>
      </c>
      <c r="BG56" s="32">
        <f t="shared" si="56"/>
        <v>2.6240000000000001</v>
      </c>
      <c r="BH56" s="32">
        <f t="shared" si="57"/>
        <v>2.6560000000000001</v>
      </c>
      <c r="BI56" s="32">
        <f t="shared" si="58"/>
        <v>2.6880000000000002</v>
      </c>
      <c r="BJ56" s="32">
        <f t="shared" si="59"/>
        <v>2.72</v>
      </c>
      <c r="BK56" s="32">
        <f t="shared" si="60"/>
        <v>2.7519999999999998</v>
      </c>
      <c r="BL56" s="32">
        <f t="shared" si="61"/>
        <v>2.7839999999999998</v>
      </c>
      <c r="BM56" s="32">
        <f t="shared" si="62"/>
        <v>2.8159999999999998</v>
      </c>
      <c r="BN56" s="32">
        <f t="shared" si="63"/>
        <v>2.8479999999999999</v>
      </c>
      <c r="BO56" s="32">
        <f t="shared" si="64"/>
        <v>2.944</v>
      </c>
      <c r="BP56" s="32">
        <f t="shared" si="65"/>
        <v>3.008</v>
      </c>
      <c r="BQ56" s="32">
        <f t="shared" si="66"/>
        <v>3.0720000000000001</v>
      </c>
      <c r="BR56" s="32">
        <f t="shared" si="67"/>
        <v>3.1040000000000001</v>
      </c>
      <c r="BS56" s="32">
        <f t="shared" si="68"/>
        <v>3.1360000000000001</v>
      </c>
      <c r="BT56" s="32">
        <f t="shared" si="69"/>
        <v>3.1680000000000001</v>
      </c>
      <c r="BU56" s="32">
        <f t="shared" si="70"/>
        <v>3.2</v>
      </c>
      <c r="BV56" s="32">
        <f t="shared" si="71"/>
        <v>3.2639999999999998</v>
      </c>
      <c r="BW56" s="32">
        <f t="shared" si="72"/>
        <v>3.2959999999999998</v>
      </c>
      <c r="BX56" s="32">
        <f t="shared" si="73"/>
        <v>3.3279999999999998</v>
      </c>
      <c r="BY56" s="32">
        <f t="shared" si="74"/>
        <v>3.36</v>
      </c>
      <c r="BZ56" s="32">
        <f t="shared" si="75"/>
        <v>3.4239999999999999</v>
      </c>
      <c r="CA56" s="32">
        <f t="shared" si="76"/>
        <v>3.5200000000000005</v>
      </c>
      <c r="CB56" s="32">
        <f t="shared" si="77"/>
        <v>3.5840000000000005</v>
      </c>
      <c r="CC56" s="32">
        <f t="shared" si="78"/>
        <v>3.6159999999999997</v>
      </c>
      <c r="CD56" s="32">
        <f t="shared" si="79"/>
        <v>3.6479999999999997</v>
      </c>
      <c r="CE56" s="32">
        <f t="shared" si="80"/>
        <v>3.6799999999999997</v>
      </c>
      <c r="CF56" s="32">
        <f t="shared" si="81"/>
        <v>3.7759999999999998</v>
      </c>
      <c r="CG56" s="32">
        <f t="shared" si="82"/>
        <v>3.8079999999999998</v>
      </c>
      <c r="CH56" s="32">
        <f t="shared" si="83"/>
        <v>3.9039999999999999</v>
      </c>
      <c r="CI56" s="32">
        <f t="shared" si="84"/>
        <v>3.9359999999999999</v>
      </c>
      <c r="CJ56" s="32">
        <f t="shared" si="85"/>
        <v>3.968</v>
      </c>
      <c r="CK56" s="32">
        <f t="shared" si="86"/>
        <v>4.032</v>
      </c>
      <c r="CL56" s="32">
        <f t="shared" si="87"/>
        <v>4.16</v>
      </c>
      <c r="CM56" s="32">
        <f t="shared" si="88"/>
        <v>4.1920000000000002</v>
      </c>
      <c r="CN56" s="32">
        <f t="shared" si="89"/>
        <v>4.3840000000000003</v>
      </c>
      <c r="CO56" s="32">
        <f t="shared" si="90"/>
        <v>4.4160000000000004</v>
      </c>
      <c r="CP56" s="32">
        <f t="shared" si="91"/>
        <v>4.6399999999999997</v>
      </c>
      <c r="CQ56" s="32">
        <f t="shared" si="92"/>
        <v>4.8319999999999999</v>
      </c>
      <c r="CR56" s="32">
        <f t="shared" si="93"/>
        <v>4.8639999999999999</v>
      </c>
      <c r="CS56" s="32">
        <f t="shared" si="94"/>
        <v>4.8959999999999999</v>
      </c>
      <c r="CT56" s="32">
        <f t="shared" si="95"/>
        <v>5.12</v>
      </c>
      <c r="CU56" s="32">
        <f t="shared" si="96"/>
        <v>5.1840000000000002</v>
      </c>
      <c r="CV56" s="32">
        <f t="shared" si="97"/>
        <v>5.28</v>
      </c>
      <c r="CW56" s="32">
        <f t="shared" si="98"/>
        <v>5.6639999999999997</v>
      </c>
      <c r="CX56" s="32">
        <f t="shared" si="99"/>
        <v>5.8559999999999999</v>
      </c>
      <c r="CY56" s="32">
        <f t="shared" si="100"/>
        <v>5.8879999999999999</v>
      </c>
      <c r="CZ56" s="32">
        <f t="shared" si="101"/>
        <v>6.048</v>
      </c>
      <c r="DA56" s="32">
        <f t="shared" si="102"/>
        <v>6.08</v>
      </c>
      <c r="DB56" s="32">
        <f t="shared" si="103"/>
        <v>6.1440000000000001</v>
      </c>
      <c r="DC56" s="32">
        <f t="shared" si="104"/>
        <v>6.5599999999999987</v>
      </c>
      <c r="DD56" s="32">
        <f t="shared" si="105"/>
        <v>6.8159999999999998</v>
      </c>
      <c r="DE56" s="32">
        <f t="shared" si="106"/>
        <v>8.32</v>
      </c>
      <c r="DF56" s="32">
        <f t="shared" si="107"/>
        <v>17.536000000000001</v>
      </c>
    </row>
    <row r="57" spans="1:110" ht="12.6" customHeight="1">
      <c r="A57" s="17" t="s">
        <v>10</v>
      </c>
      <c r="B57" s="26">
        <v>3410</v>
      </c>
      <c r="C57" s="28">
        <f t="shared" si="0"/>
        <v>13640</v>
      </c>
      <c r="D57" s="32">
        <f t="shared" si="1"/>
        <v>13.64</v>
      </c>
      <c r="E57" s="32">
        <f t="shared" si="2"/>
        <v>14.185600000000001</v>
      </c>
      <c r="F57" s="32">
        <f t="shared" si="3"/>
        <v>14.731200000000001</v>
      </c>
      <c r="G57" s="32">
        <f t="shared" si="4"/>
        <v>15.276800000000001</v>
      </c>
      <c r="H57" s="32">
        <f t="shared" si="5"/>
        <v>15.8224</v>
      </c>
      <c r="I57" s="32">
        <f t="shared" si="6"/>
        <v>16.367999999999999</v>
      </c>
      <c r="J57" s="32">
        <f t="shared" si="7"/>
        <v>16.913599999999999</v>
      </c>
      <c r="K57" s="32">
        <f t="shared" si="8"/>
        <v>17.459199999999999</v>
      </c>
      <c r="L57" s="32">
        <f t="shared" si="9"/>
        <v>18.004799999999999</v>
      </c>
      <c r="M57" s="32">
        <f t="shared" si="10"/>
        <v>18.5504</v>
      </c>
      <c r="N57" s="32">
        <f t="shared" si="11"/>
        <v>19.096</v>
      </c>
      <c r="O57" s="32">
        <f t="shared" si="12"/>
        <v>19.641599999999997</v>
      </c>
      <c r="P57" s="32">
        <f t="shared" si="13"/>
        <v>20.187200000000001</v>
      </c>
      <c r="Q57" s="32">
        <f t="shared" si="14"/>
        <v>20.732800000000001</v>
      </c>
      <c r="R57" s="32">
        <f t="shared" si="15"/>
        <v>21.278400000000001</v>
      </c>
      <c r="S57" s="32">
        <f t="shared" si="16"/>
        <v>21.824000000000002</v>
      </c>
      <c r="T57" s="32">
        <f t="shared" si="17"/>
        <v>22.369599999999998</v>
      </c>
      <c r="U57" s="32">
        <f t="shared" si="18"/>
        <v>22.915200000000002</v>
      </c>
      <c r="V57" s="32">
        <f t="shared" si="19"/>
        <v>23.460799999999999</v>
      </c>
      <c r="W57" s="32">
        <f t="shared" si="20"/>
        <v>25.097600000000003</v>
      </c>
      <c r="X57" s="32">
        <f t="shared" si="21"/>
        <v>25.643199999999997</v>
      </c>
      <c r="Y57" s="32">
        <f t="shared" si="22"/>
        <v>26.188800000000001</v>
      </c>
      <c r="Z57" s="32">
        <f t="shared" si="23"/>
        <v>26.734399999999997</v>
      </c>
      <c r="AA57" s="32">
        <f t="shared" si="24"/>
        <v>27.28</v>
      </c>
      <c r="AB57" s="32">
        <f t="shared" si="25"/>
        <v>27.825600000000001</v>
      </c>
      <c r="AC57" s="32">
        <f t="shared" si="26"/>
        <v>28.371200000000002</v>
      </c>
      <c r="AD57" s="32">
        <f t="shared" si="27"/>
        <v>28.916800000000002</v>
      </c>
      <c r="AE57" s="32">
        <f t="shared" si="28"/>
        <v>29.462400000000002</v>
      </c>
      <c r="AF57" s="32">
        <f t="shared" si="29"/>
        <v>30.008000000000003</v>
      </c>
      <c r="AG57" s="32">
        <f t="shared" si="30"/>
        <v>30.553600000000003</v>
      </c>
      <c r="AH57" s="32">
        <f t="shared" si="31"/>
        <v>31.099199999999996</v>
      </c>
      <c r="AI57" s="32">
        <f t="shared" si="32"/>
        <v>31.6448</v>
      </c>
      <c r="AJ57" s="32">
        <f t="shared" si="33"/>
        <v>32.190399999999997</v>
      </c>
      <c r="AK57" s="32">
        <f t="shared" si="34"/>
        <v>32.735999999999997</v>
      </c>
      <c r="AL57" s="32">
        <f t="shared" si="35"/>
        <v>33.281599999999997</v>
      </c>
      <c r="AM57" s="32">
        <f t="shared" si="36"/>
        <v>33.827199999999998</v>
      </c>
      <c r="AN57" s="32">
        <f t="shared" si="37"/>
        <v>34.372800000000005</v>
      </c>
      <c r="AO57" s="32">
        <f t="shared" si="38"/>
        <v>34.918399999999998</v>
      </c>
      <c r="AP57" s="32">
        <f t="shared" si="39"/>
        <v>35.463999999999999</v>
      </c>
      <c r="AQ57" s="32">
        <f t="shared" si="40"/>
        <v>36.009599999999999</v>
      </c>
      <c r="AR57" s="32">
        <f t="shared" si="41"/>
        <v>36.555200000000006</v>
      </c>
      <c r="AS57" s="32">
        <f t="shared" si="42"/>
        <v>37.1008</v>
      </c>
      <c r="AT57" s="32">
        <f t="shared" si="43"/>
        <v>37.646399999999993</v>
      </c>
      <c r="AU57" s="32">
        <f t="shared" si="44"/>
        <v>38.192</v>
      </c>
      <c r="AV57" s="32">
        <f t="shared" si="45"/>
        <v>38.7376</v>
      </c>
      <c r="AW57" s="32">
        <f t="shared" si="46"/>
        <v>39.283199999999994</v>
      </c>
      <c r="AX57" s="32">
        <f t="shared" si="47"/>
        <v>39.828799999999994</v>
      </c>
      <c r="AY57" s="32">
        <f t="shared" si="48"/>
        <v>40.374400000000001</v>
      </c>
      <c r="AZ57" s="32">
        <f t="shared" si="49"/>
        <v>40.92</v>
      </c>
      <c r="BA57" s="32">
        <f t="shared" si="50"/>
        <v>41.465600000000002</v>
      </c>
      <c r="BB57" s="32">
        <f t="shared" si="51"/>
        <v>42.011200000000002</v>
      </c>
      <c r="BC57" s="32">
        <f t="shared" si="52"/>
        <v>42.556800000000003</v>
      </c>
      <c r="BD57" s="32">
        <f t="shared" si="53"/>
        <v>43.102400000000003</v>
      </c>
      <c r="BE57" s="32">
        <f t="shared" si="54"/>
        <v>43.648000000000003</v>
      </c>
      <c r="BF57" s="32">
        <f t="shared" si="55"/>
        <v>44.193600000000004</v>
      </c>
      <c r="BG57" s="32">
        <f t="shared" si="56"/>
        <v>44.739199999999997</v>
      </c>
      <c r="BH57" s="32">
        <f t="shared" si="57"/>
        <v>45.284799999999997</v>
      </c>
      <c r="BI57" s="32">
        <f t="shared" si="58"/>
        <v>45.830400000000004</v>
      </c>
      <c r="BJ57" s="32">
        <f t="shared" si="59"/>
        <v>46.375999999999998</v>
      </c>
      <c r="BK57" s="32">
        <f t="shared" si="60"/>
        <v>46.921599999999998</v>
      </c>
      <c r="BL57" s="32">
        <f t="shared" si="61"/>
        <v>47.467199999999998</v>
      </c>
      <c r="BM57" s="32">
        <f t="shared" si="62"/>
        <v>48.012800000000006</v>
      </c>
      <c r="BN57" s="32">
        <f t="shared" si="63"/>
        <v>48.558399999999999</v>
      </c>
      <c r="BO57" s="32">
        <f t="shared" si="64"/>
        <v>50.195200000000007</v>
      </c>
      <c r="BP57" s="32">
        <f t="shared" si="65"/>
        <v>51.286399999999993</v>
      </c>
      <c r="BQ57" s="32">
        <f t="shared" si="66"/>
        <v>52.377600000000001</v>
      </c>
      <c r="BR57" s="32">
        <f t="shared" si="67"/>
        <v>52.923199999999994</v>
      </c>
      <c r="BS57" s="32">
        <f t="shared" si="68"/>
        <v>53.468799999999995</v>
      </c>
      <c r="BT57" s="32">
        <f t="shared" si="69"/>
        <v>54.014400000000002</v>
      </c>
      <c r="BU57" s="32">
        <f t="shared" si="70"/>
        <v>54.56</v>
      </c>
      <c r="BV57" s="32">
        <f t="shared" si="71"/>
        <v>55.651200000000003</v>
      </c>
      <c r="BW57" s="32">
        <f t="shared" si="72"/>
        <v>56.196800000000003</v>
      </c>
      <c r="BX57" s="32">
        <f t="shared" si="73"/>
        <v>56.742400000000004</v>
      </c>
      <c r="BY57" s="32">
        <f t="shared" si="74"/>
        <v>57.287999999999997</v>
      </c>
      <c r="BZ57" s="32">
        <f t="shared" si="75"/>
        <v>58.379200000000004</v>
      </c>
      <c r="CA57" s="32">
        <f t="shared" si="76"/>
        <v>60.016000000000005</v>
      </c>
      <c r="CB57" s="32">
        <f t="shared" si="77"/>
        <v>61.107200000000006</v>
      </c>
      <c r="CC57" s="32">
        <f t="shared" si="78"/>
        <v>61.652799999999999</v>
      </c>
      <c r="CD57" s="32">
        <f t="shared" si="79"/>
        <v>62.198399999999992</v>
      </c>
      <c r="CE57" s="32">
        <f t="shared" si="80"/>
        <v>62.743999999999993</v>
      </c>
      <c r="CF57" s="32">
        <f t="shared" si="81"/>
        <v>64.380799999999994</v>
      </c>
      <c r="CG57" s="32">
        <f t="shared" si="82"/>
        <v>64.926400000000001</v>
      </c>
      <c r="CH57" s="32">
        <f t="shared" si="83"/>
        <v>66.563199999999995</v>
      </c>
      <c r="CI57" s="32">
        <f t="shared" si="84"/>
        <v>67.108800000000002</v>
      </c>
      <c r="CJ57" s="32">
        <f t="shared" si="85"/>
        <v>67.654399999999995</v>
      </c>
      <c r="CK57" s="32">
        <f t="shared" si="86"/>
        <v>68.74560000000001</v>
      </c>
      <c r="CL57" s="32">
        <f t="shared" si="87"/>
        <v>70.927999999999997</v>
      </c>
      <c r="CM57" s="32">
        <f t="shared" si="88"/>
        <v>71.473600000000005</v>
      </c>
      <c r="CN57" s="32">
        <f t="shared" si="89"/>
        <v>74.747200000000007</v>
      </c>
      <c r="CO57" s="32">
        <f t="shared" si="90"/>
        <v>75.292799999999986</v>
      </c>
      <c r="CP57" s="32">
        <f t="shared" si="91"/>
        <v>79.111999999999995</v>
      </c>
      <c r="CQ57" s="32">
        <f t="shared" si="92"/>
        <v>82.385600000000011</v>
      </c>
      <c r="CR57" s="32">
        <f t="shared" si="93"/>
        <v>82.931200000000004</v>
      </c>
      <c r="CS57" s="32">
        <f t="shared" si="94"/>
        <v>83.476799999999997</v>
      </c>
      <c r="CT57" s="32">
        <f t="shared" si="95"/>
        <v>87.296000000000006</v>
      </c>
      <c r="CU57" s="32">
        <f t="shared" si="96"/>
        <v>88.387200000000007</v>
      </c>
      <c r="CV57" s="32">
        <f t="shared" si="97"/>
        <v>90.024000000000001</v>
      </c>
      <c r="CW57" s="32">
        <f t="shared" si="98"/>
        <v>96.57119999999999</v>
      </c>
      <c r="CX57" s="32">
        <f t="shared" si="99"/>
        <v>99.844800000000006</v>
      </c>
      <c r="CY57" s="32">
        <f t="shared" si="100"/>
        <v>100.39040000000001</v>
      </c>
      <c r="CZ57" s="32">
        <f t="shared" si="101"/>
        <v>103.11839999999999</v>
      </c>
      <c r="DA57" s="32">
        <f t="shared" si="102"/>
        <v>103.664</v>
      </c>
      <c r="DB57" s="32">
        <f t="shared" si="103"/>
        <v>104.7552</v>
      </c>
      <c r="DC57" s="32">
        <f t="shared" si="104"/>
        <v>111.84799999999998</v>
      </c>
      <c r="DD57" s="32">
        <f t="shared" si="105"/>
        <v>116.21279999999999</v>
      </c>
      <c r="DE57" s="32">
        <f t="shared" si="106"/>
        <v>141.85599999999999</v>
      </c>
      <c r="DF57" s="32">
        <f t="shared" si="107"/>
        <v>298.98880000000003</v>
      </c>
    </row>
    <row r="58" spans="1:110" ht="12.6" customHeight="1">
      <c r="A58" s="17" t="s">
        <v>78</v>
      </c>
      <c r="B58" s="28">
        <v>625</v>
      </c>
      <c r="C58" s="28">
        <f t="shared" si="0"/>
        <v>2500</v>
      </c>
      <c r="D58" s="32">
        <f t="shared" si="1"/>
        <v>2.5</v>
      </c>
      <c r="E58" s="32">
        <f t="shared" si="2"/>
        <v>2.6</v>
      </c>
      <c r="F58" s="32">
        <f t="shared" si="3"/>
        <v>2.7</v>
      </c>
      <c r="G58" s="32">
        <f t="shared" si="4"/>
        <v>2.8000000000000003</v>
      </c>
      <c r="H58" s="32">
        <f t="shared" si="5"/>
        <v>2.9</v>
      </c>
      <c r="I58" s="32">
        <f t="shared" si="6"/>
        <v>3</v>
      </c>
      <c r="J58" s="32">
        <f t="shared" si="7"/>
        <v>3.1</v>
      </c>
      <c r="K58" s="32">
        <f t="shared" si="8"/>
        <v>3.2</v>
      </c>
      <c r="L58" s="32">
        <f t="shared" si="9"/>
        <v>3.3</v>
      </c>
      <c r="M58" s="32">
        <f t="shared" si="10"/>
        <v>3.4000000000000004</v>
      </c>
      <c r="N58" s="32">
        <f t="shared" si="11"/>
        <v>3.5</v>
      </c>
      <c r="O58" s="32">
        <f t="shared" si="12"/>
        <v>3.6</v>
      </c>
      <c r="P58" s="32">
        <f t="shared" si="13"/>
        <v>3.7</v>
      </c>
      <c r="Q58" s="32">
        <f t="shared" si="14"/>
        <v>3.8</v>
      </c>
      <c r="R58" s="32">
        <f t="shared" si="15"/>
        <v>3.9</v>
      </c>
      <c r="S58" s="32">
        <f t="shared" si="16"/>
        <v>4</v>
      </c>
      <c r="T58" s="32">
        <f t="shared" si="17"/>
        <v>4.0999999999999996</v>
      </c>
      <c r="U58" s="32">
        <f t="shared" si="18"/>
        <v>4.2</v>
      </c>
      <c r="V58" s="32">
        <f t="shared" si="19"/>
        <v>4.3</v>
      </c>
      <c r="W58" s="32">
        <f t="shared" si="20"/>
        <v>4.5999999999999996</v>
      </c>
      <c r="X58" s="32">
        <f t="shared" si="21"/>
        <v>4.7</v>
      </c>
      <c r="Y58" s="32">
        <f t="shared" si="22"/>
        <v>4.8</v>
      </c>
      <c r="Z58" s="32">
        <f t="shared" si="23"/>
        <v>4.9000000000000004</v>
      </c>
      <c r="AA58" s="32">
        <f t="shared" si="24"/>
        <v>5</v>
      </c>
      <c r="AB58" s="32">
        <f t="shared" si="25"/>
        <v>5.0999999999999996</v>
      </c>
      <c r="AC58" s="32">
        <f t="shared" si="26"/>
        <v>5.2</v>
      </c>
      <c r="AD58" s="32">
        <f t="shared" si="27"/>
        <v>5.3</v>
      </c>
      <c r="AE58" s="32">
        <f t="shared" si="28"/>
        <v>5.4</v>
      </c>
      <c r="AF58" s="32">
        <f t="shared" si="29"/>
        <v>5.5</v>
      </c>
      <c r="AG58" s="32">
        <f t="shared" si="30"/>
        <v>5.6000000000000005</v>
      </c>
      <c r="AH58" s="32">
        <f t="shared" si="31"/>
        <v>5.6999999999999993</v>
      </c>
      <c r="AI58" s="32">
        <f t="shared" si="32"/>
        <v>5.8</v>
      </c>
      <c r="AJ58" s="32">
        <f t="shared" si="33"/>
        <v>5.9</v>
      </c>
      <c r="AK58" s="32">
        <f t="shared" si="34"/>
        <v>6</v>
      </c>
      <c r="AL58" s="32">
        <f t="shared" si="35"/>
        <v>6.1</v>
      </c>
      <c r="AM58" s="32">
        <f t="shared" si="36"/>
        <v>6.2</v>
      </c>
      <c r="AN58" s="32">
        <f t="shared" si="37"/>
        <v>6.3</v>
      </c>
      <c r="AO58" s="32">
        <f t="shared" si="38"/>
        <v>6.4</v>
      </c>
      <c r="AP58" s="32">
        <f t="shared" si="39"/>
        <v>6.5</v>
      </c>
      <c r="AQ58" s="32">
        <f t="shared" si="40"/>
        <v>6.6</v>
      </c>
      <c r="AR58" s="32">
        <f t="shared" si="41"/>
        <v>6.7</v>
      </c>
      <c r="AS58" s="32">
        <f t="shared" si="42"/>
        <v>6.8000000000000007</v>
      </c>
      <c r="AT58" s="32">
        <f t="shared" si="43"/>
        <v>6.8999999999999995</v>
      </c>
      <c r="AU58" s="32">
        <f t="shared" si="44"/>
        <v>7</v>
      </c>
      <c r="AV58" s="32">
        <f t="shared" si="45"/>
        <v>7.1</v>
      </c>
      <c r="AW58" s="32">
        <f t="shared" si="46"/>
        <v>7.2</v>
      </c>
      <c r="AX58" s="32">
        <f t="shared" si="47"/>
        <v>7.3</v>
      </c>
      <c r="AY58" s="32">
        <f t="shared" si="48"/>
        <v>7.4</v>
      </c>
      <c r="AZ58" s="32">
        <f t="shared" si="49"/>
        <v>7.5</v>
      </c>
      <c r="BA58" s="32">
        <f t="shared" si="50"/>
        <v>7.6</v>
      </c>
      <c r="BB58" s="32">
        <f t="shared" si="51"/>
        <v>7.7</v>
      </c>
      <c r="BC58" s="32">
        <f t="shared" si="52"/>
        <v>7.8</v>
      </c>
      <c r="BD58" s="32">
        <f t="shared" si="53"/>
        <v>7.9</v>
      </c>
      <c r="BE58" s="32">
        <f t="shared" si="54"/>
        <v>8</v>
      </c>
      <c r="BF58" s="32">
        <f t="shared" si="55"/>
        <v>8.1000000000000014</v>
      </c>
      <c r="BG58" s="32">
        <f t="shared" si="56"/>
        <v>8.1999999999999993</v>
      </c>
      <c r="BH58" s="32">
        <f t="shared" si="57"/>
        <v>8.3000000000000007</v>
      </c>
      <c r="BI58" s="32">
        <f t="shared" si="58"/>
        <v>8.4</v>
      </c>
      <c r="BJ58" s="32">
        <f t="shared" si="59"/>
        <v>8.5</v>
      </c>
      <c r="BK58" s="32">
        <f t="shared" si="60"/>
        <v>8.6</v>
      </c>
      <c r="BL58" s="32">
        <f t="shared" si="61"/>
        <v>8.6999999999999993</v>
      </c>
      <c r="BM58" s="32">
        <f t="shared" si="62"/>
        <v>8.8000000000000007</v>
      </c>
      <c r="BN58" s="32">
        <f t="shared" si="63"/>
        <v>8.9</v>
      </c>
      <c r="BO58" s="32">
        <f t="shared" si="64"/>
        <v>9.1999999999999993</v>
      </c>
      <c r="BP58" s="32">
        <f t="shared" si="65"/>
        <v>9.4</v>
      </c>
      <c r="BQ58" s="32">
        <f t="shared" si="66"/>
        <v>9.6</v>
      </c>
      <c r="BR58" s="32">
        <f t="shared" si="67"/>
        <v>9.6999999999999993</v>
      </c>
      <c r="BS58" s="32">
        <f t="shared" si="68"/>
        <v>9.8000000000000007</v>
      </c>
      <c r="BT58" s="32">
        <f t="shared" si="69"/>
        <v>9.9</v>
      </c>
      <c r="BU58" s="32">
        <f t="shared" si="70"/>
        <v>10</v>
      </c>
      <c r="BV58" s="32">
        <f t="shared" si="71"/>
        <v>10.199999999999999</v>
      </c>
      <c r="BW58" s="32">
        <f t="shared" si="72"/>
        <v>10.3</v>
      </c>
      <c r="BX58" s="32">
        <f t="shared" si="73"/>
        <v>10.4</v>
      </c>
      <c r="BY58" s="32">
        <f t="shared" si="74"/>
        <v>10.5</v>
      </c>
      <c r="BZ58" s="32">
        <f t="shared" si="75"/>
        <v>10.7</v>
      </c>
      <c r="CA58" s="32">
        <f t="shared" si="76"/>
        <v>11</v>
      </c>
      <c r="CB58" s="32">
        <f t="shared" si="77"/>
        <v>11.200000000000001</v>
      </c>
      <c r="CC58" s="32">
        <f t="shared" si="78"/>
        <v>11.299999999999999</v>
      </c>
      <c r="CD58" s="32">
        <f t="shared" si="79"/>
        <v>11.399999999999999</v>
      </c>
      <c r="CE58" s="32">
        <f t="shared" si="80"/>
        <v>11.5</v>
      </c>
      <c r="CF58" s="32">
        <f t="shared" si="81"/>
        <v>11.8</v>
      </c>
      <c r="CG58" s="32">
        <f t="shared" si="82"/>
        <v>11.9</v>
      </c>
      <c r="CH58" s="32">
        <f t="shared" si="83"/>
        <v>12.2</v>
      </c>
      <c r="CI58" s="32">
        <f t="shared" si="84"/>
        <v>12.3</v>
      </c>
      <c r="CJ58" s="32">
        <f t="shared" si="85"/>
        <v>12.4</v>
      </c>
      <c r="CK58" s="32">
        <f t="shared" si="86"/>
        <v>12.6</v>
      </c>
      <c r="CL58" s="32">
        <f t="shared" si="87"/>
        <v>13</v>
      </c>
      <c r="CM58" s="32">
        <f t="shared" si="88"/>
        <v>13.1</v>
      </c>
      <c r="CN58" s="32">
        <f t="shared" si="89"/>
        <v>13.700000000000001</v>
      </c>
      <c r="CO58" s="32">
        <f t="shared" si="90"/>
        <v>13.799999999999999</v>
      </c>
      <c r="CP58" s="32">
        <f t="shared" si="91"/>
        <v>14.5</v>
      </c>
      <c r="CQ58" s="32">
        <f t="shared" si="92"/>
        <v>15.1</v>
      </c>
      <c r="CR58" s="32">
        <f t="shared" si="93"/>
        <v>15.2</v>
      </c>
      <c r="CS58" s="32">
        <f t="shared" si="94"/>
        <v>15.3</v>
      </c>
      <c r="CT58" s="32">
        <f t="shared" si="95"/>
        <v>16</v>
      </c>
      <c r="CU58" s="32">
        <f t="shared" si="96"/>
        <v>16.200000000000003</v>
      </c>
      <c r="CV58" s="32">
        <f t="shared" si="97"/>
        <v>16.5</v>
      </c>
      <c r="CW58" s="32">
        <f t="shared" si="98"/>
        <v>17.7</v>
      </c>
      <c r="CX58" s="32">
        <f t="shared" si="99"/>
        <v>18.3</v>
      </c>
      <c r="CY58" s="32">
        <f t="shared" si="100"/>
        <v>18.399999999999999</v>
      </c>
      <c r="CZ58" s="32">
        <f t="shared" si="101"/>
        <v>18.899999999999999</v>
      </c>
      <c r="DA58" s="32">
        <f t="shared" si="102"/>
        <v>19</v>
      </c>
      <c r="DB58" s="32">
        <f t="shared" si="103"/>
        <v>19.2</v>
      </c>
      <c r="DC58" s="32">
        <f t="shared" si="104"/>
        <v>20.5</v>
      </c>
      <c r="DD58" s="32">
        <f t="shared" si="105"/>
        <v>21.3</v>
      </c>
      <c r="DE58" s="32">
        <f t="shared" si="106"/>
        <v>26</v>
      </c>
      <c r="DF58" s="32">
        <f t="shared" si="107"/>
        <v>54.800000000000004</v>
      </c>
    </row>
    <row r="59" spans="1:110" ht="12.6" customHeight="1">
      <c r="A59" s="17" t="s">
        <v>15</v>
      </c>
      <c r="B59" s="26">
        <v>45</v>
      </c>
      <c r="C59" s="28">
        <f t="shared" si="0"/>
        <v>180</v>
      </c>
      <c r="D59" s="32">
        <f t="shared" si="1"/>
        <v>0.18</v>
      </c>
      <c r="E59" s="32">
        <f t="shared" si="2"/>
        <v>0.18720000000000001</v>
      </c>
      <c r="F59" s="32">
        <f t="shared" si="3"/>
        <v>0.19440000000000002</v>
      </c>
      <c r="G59" s="32">
        <f t="shared" si="4"/>
        <v>0.20160000000000003</v>
      </c>
      <c r="H59" s="32">
        <f t="shared" si="5"/>
        <v>0.20879999999999999</v>
      </c>
      <c r="I59" s="32">
        <f t="shared" si="6"/>
        <v>0.216</v>
      </c>
      <c r="J59" s="32">
        <f t="shared" si="7"/>
        <v>0.22319999999999998</v>
      </c>
      <c r="K59" s="32">
        <f t="shared" si="8"/>
        <v>0.23039999999999999</v>
      </c>
      <c r="L59" s="32">
        <f t="shared" si="9"/>
        <v>0.23760000000000003</v>
      </c>
      <c r="M59" s="32">
        <f t="shared" si="10"/>
        <v>0.24480000000000002</v>
      </c>
      <c r="N59" s="32">
        <f t="shared" si="11"/>
        <v>0.25199999999999995</v>
      </c>
      <c r="O59" s="32">
        <f t="shared" si="12"/>
        <v>0.25919999999999999</v>
      </c>
      <c r="P59" s="32">
        <f t="shared" si="13"/>
        <v>0.26639999999999997</v>
      </c>
      <c r="Q59" s="32">
        <f t="shared" si="14"/>
        <v>0.27360000000000001</v>
      </c>
      <c r="R59" s="32">
        <f t="shared" si="15"/>
        <v>0.28079999999999999</v>
      </c>
      <c r="S59" s="32">
        <f t="shared" si="16"/>
        <v>0.28799999999999998</v>
      </c>
      <c r="T59" s="32">
        <f t="shared" si="17"/>
        <v>0.29519999999999996</v>
      </c>
      <c r="U59" s="32">
        <f t="shared" si="18"/>
        <v>0.3024</v>
      </c>
      <c r="V59" s="32">
        <f t="shared" si="19"/>
        <v>0.30960000000000004</v>
      </c>
      <c r="W59" s="32">
        <f t="shared" si="20"/>
        <v>0.33119999999999999</v>
      </c>
      <c r="X59" s="32">
        <f t="shared" si="21"/>
        <v>0.33839999999999998</v>
      </c>
      <c r="Y59" s="32">
        <f t="shared" si="22"/>
        <v>0.34559999999999996</v>
      </c>
      <c r="Z59" s="32">
        <f t="shared" si="23"/>
        <v>0.3528</v>
      </c>
      <c r="AA59" s="32">
        <f t="shared" si="24"/>
        <v>0.36</v>
      </c>
      <c r="AB59" s="32">
        <f t="shared" si="25"/>
        <v>0.36719999999999997</v>
      </c>
      <c r="AC59" s="32">
        <f t="shared" si="26"/>
        <v>0.37440000000000001</v>
      </c>
      <c r="AD59" s="32">
        <f t="shared" si="27"/>
        <v>0.38160000000000005</v>
      </c>
      <c r="AE59" s="32">
        <f t="shared" si="28"/>
        <v>0.38880000000000003</v>
      </c>
      <c r="AF59" s="32">
        <f t="shared" si="29"/>
        <v>0.39600000000000007</v>
      </c>
      <c r="AG59" s="32">
        <f t="shared" si="30"/>
        <v>0.40320000000000006</v>
      </c>
      <c r="AH59" s="32">
        <f t="shared" si="31"/>
        <v>0.41039999999999999</v>
      </c>
      <c r="AI59" s="32">
        <f t="shared" si="32"/>
        <v>0.41759999999999997</v>
      </c>
      <c r="AJ59" s="32">
        <f t="shared" si="33"/>
        <v>0.42479999999999996</v>
      </c>
      <c r="AK59" s="32">
        <f t="shared" si="34"/>
        <v>0.432</v>
      </c>
      <c r="AL59" s="32">
        <f t="shared" si="35"/>
        <v>0.43919999999999998</v>
      </c>
      <c r="AM59" s="32">
        <f t="shared" si="36"/>
        <v>0.44639999999999996</v>
      </c>
      <c r="AN59" s="32">
        <f t="shared" si="37"/>
        <v>0.4536</v>
      </c>
      <c r="AO59" s="32">
        <f t="shared" si="38"/>
        <v>0.46079999999999999</v>
      </c>
      <c r="AP59" s="32">
        <f t="shared" si="39"/>
        <v>0.46800000000000003</v>
      </c>
      <c r="AQ59" s="32">
        <f t="shared" si="40"/>
        <v>0.47520000000000007</v>
      </c>
      <c r="AR59" s="32">
        <f t="shared" si="41"/>
        <v>0.48240000000000005</v>
      </c>
      <c r="AS59" s="32">
        <f t="shared" si="42"/>
        <v>0.48960000000000004</v>
      </c>
      <c r="AT59" s="32">
        <f t="shared" si="43"/>
        <v>0.49679999999999996</v>
      </c>
      <c r="AU59" s="32">
        <f t="shared" si="44"/>
        <v>0.50399999999999989</v>
      </c>
      <c r="AV59" s="32">
        <f t="shared" si="45"/>
        <v>0.51119999999999999</v>
      </c>
      <c r="AW59" s="32">
        <f t="shared" si="46"/>
        <v>0.51839999999999997</v>
      </c>
      <c r="AX59" s="32">
        <f t="shared" si="47"/>
        <v>0.52560000000000007</v>
      </c>
      <c r="AY59" s="32">
        <f t="shared" si="48"/>
        <v>0.53279999999999994</v>
      </c>
      <c r="AZ59" s="32">
        <f t="shared" si="49"/>
        <v>0.54</v>
      </c>
      <c r="BA59" s="32">
        <f t="shared" si="50"/>
        <v>0.54720000000000002</v>
      </c>
      <c r="BB59" s="32">
        <f t="shared" si="51"/>
        <v>0.5544</v>
      </c>
      <c r="BC59" s="32">
        <f t="shared" si="52"/>
        <v>0.56159999999999999</v>
      </c>
      <c r="BD59" s="32">
        <f t="shared" si="53"/>
        <v>0.56880000000000008</v>
      </c>
      <c r="BE59" s="32">
        <f t="shared" si="54"/>
        <v>0.57599999999999996</v>
      </c>
      <c r="BF59" s="32">
        <f t="shared" si="55"/>
        <v>0.58320000000000005</v>
      </c>
      <c r="BG59" s="32">
        <f t="shared" si="56"/>
        <v>0.59039999999999992</v>
      </c>
      <c r="BH59" s="32">
        <f t="shared" si="57"/>
        <v>0.59760000000000002</v>
      </c>
      <c r="BI59" s="32">
        <f t="shared" si="58"/>
        <v>0.6048</v>
      </c>
      <c r="BJ59" s="32">
        <f t="shared" si="59"/>
        <v>0.61199999999999999</v>
      </c>
      <c r="BK59" s="32">
        <f t="shared" si="60"/>
        <v>0.61920000000000008</v>
      </c>
      <c r="BL59" s="32">
        <f t="shared" si="61"/>
        <v>0.62639999999999996</v>
      </c>
      <c r="BM59" s="32">
        <f t="shared" si="62"/>
        <v>0.63360000000000005</v>
      </c>
      <c r="BN59" s="32">
        <f t="shared" si="63"/>
        <v>0.64079999999999993</v>
      </c>
      <c r="BO59" s="32">
        <f t="shared" si="64"/>
        <v>0.66239999999999999</v>
      </c>
      <c r="BP59" s="32">
        <f t="shared" si="65"/>
        <v>0.67679999999999996</v>
      </c>
      <c r="BQ59" s="32">
        <f t="shared" si="66"/>
        <v>0.69119999999999993</v>
      </c>
      <c r="BR59" s="32">
        <f t="shared" si="67"/>
        <v>0.69840000000000002</v>
      </c>
      <c r="BS59" s="32">
        <f t="shared" si="68"/>
        <v>0.7056</v>
      </c>
      <c r="BT59" s="32">
        <f t="shared" si="69"/>
        <v>0.71279999999999999</v>
      </c>
      <c r="BU59" s="32">
        <f t="shared" si="70"/>
        <v>0.72</v>
      </c>
      <c r="BV59" s="32">
        <f t="shared" si="71"/>
        <v>0.73439999999999994</v>
      </c>
      <c r="BW59" s="32">
        <f t="shared" si="72"/>
        <v>0.74160000000000004</v>
      </c>
      <c r="BX59" s="32">
        <f t="shared" si="73"/>
        <v>0.74880000000000002</v>
      </c>
      <c r="BY59" s="32">
        <f t="shared" si="74"/>
        <v>0.75600000000000001</v>
      </c>
      <c r="BZ59" s="32">
        <f t="shared" si="75"/>
        <v>0.77040000000000008</v>
      </c>
      <c r="CA59" s="32">
        <f t="shared" si="76"/>
        <v>0.79200000000000015</v>
      </c>
      <c r="CB59" s="32">
        <f t="shared" si="77"/>
        <v>0.80640000000000012</v>
      </c>
      <c r="CC59" s="32">
        <f t="shared" si="78"/>
        <v>0.81359999999999988</v>
      </c>
      <c r="CD59" s="32">
        <f t="shared" si="79"/>
        <v>0.82079999999999997</v>
      </c>
      <c r="CE59" s="32">
        <f t="shared" si="80"/>
        <v>0.82799999999999985</v>
      </c>
      <c r="CF59" s="32">
        <f t="shared" si="81"/>
        <v>0.84959999999999991</v>
      </c>
      <c r="CG59" s="32">
        <f t="shared" si="82"/>
        <v>0.85680000000000001</v>
      </c>
      <c r="CH59" s="32">
        <f t="shared" si="83"/>
        <v>0.87839999999999996</v>
      </c>
      <c r="CI59" s="32">
        <f t="shared" si="84"/>
        <v>0.88560000000000005</v>
      </c>
      <c r="CJ59" s="32">
        <f t="shared" si="85"/>
        <v>0.89279999999999993</v>
      </c>
      <c r="CK59" s="32">
        <f t="shared" si="86"/>
        <v>0.90720000000000001</v>
      </c>
      <c r="CL59" s="32">
        <f t="shared" si="87"/>
        <v>0.93600000000000005</v>
      </c>
      <c r="CM59" s="32">
        <f t="shared" si="88"/>
        <v>0.94320000000000004</v>
      </c>
      <c r="CN59" s="32">
        <f t="shared" si="89"/>
        <v>0.98640000000000005</v>
      </c>
      <c r="CO59" s="32">
        <f t="shared" si="90"/>
        <v>0.99359999999999993</v>
      </c>
      <c r="CP59" s="32">
        <f t="shared" si="91"/>
        <v>1.044</v>
      </c>
      <c r="CQ59" s="32">
        <f t="shared" si="92"/>
        <v>1.0871999999999999</v>
      </c>
      <c r="CR59" s="32">
        <f t="shared" si="93"/>
        <v>1.0944</v>
      </c>
      <c r="CS59" s="32">
        <f t="shared" si="94"/>
        <v>1.1015999999999999</v>
      </c>
      <c r="CT59" s="32">
        <f t="shared" si="95"/>
        <v>1.1519999999999999</v>
      </c>
      <c r="CU59" s="32">
        <f t="shared" si="96"/>
        <v>1.1664000000000001</v>
      </c>
      <c r="CV59" s="32">
        <f t="shared" si="97"/>
        <v>1.1879999999999999</v>
      </c>
      <c r="CW59" s="32">
        <f t="shared" si="98"/>
        <v>1.2744000000000002</v>
      </c>
      <c r="CX59" s="32">
        <f t="shared" si="99"/>
        <v>1.3176000000000001</v>
      </c>
      <c r="CY59" s="32">
        <f t="shared" si="100"/>
        <v>1.3248</v>
      </c>
      <c r="CZ59" s="32">
        <f t="shared" si="101"/>
        <v>1.3608</v>
      </c>
      <c r="DA59" s="32">
        <f t="shared" si="102"/>
        <v>1.3680000000000001</v>
      </c>
      <c r="DB59" s="32">
        <f t="shared" si="103"/>
        <v>1.3823999999999999</v>
      </c>
      <c r="DC59" s="32">
        <f t="shared" si="104"/>
        <v>1.4759999999999998</v>
      </c>
      <c r="DD59" s="32">
        <f t="shared" si="105"/>
        <v>1.5335999999999999</v>
      </c>
      <c r="DE59" s="32">
        <f t="shared" si="106"/>
        <v>1.8720000000000001</v>
      </c>
      <c r="DF59" s="32">
        <f t="shared" si="107"/>
        <v>3.9456000000000002</v>
      </c>
    </row>
    <row r="60" spans="1:110" ht="12.6" customHeight="1">
      <c r="A60" s="19" t="s">
        <v>119</v>
      </c>
      <c r="B60" s="28">
        <v>457</v>
      </c>
      <c r="C60" s="28">
        <f t="shared" si="0"/>
        <v>1828</v>
      </c>
      <c r="D60" s="32">
        <f t="shared" si="1"/>
        <v>1.8280000000000001</v>
      </c>
      <c r="E60" s="32">
        <f t="shared" si="2"/>
        <v>1.9011200000000001</v>
      </c>
      <c r="F60" s="32">
        <f t="shared" si="3"/>
        <v>1.9742400000000002</v>
      </c>
      <c r="G60" s="32">
        <f t="shared" si="4"/>
        <v>2.0473600000000003</v>
      </c>
      <c r="H60" s="32">
        <f t="shared" si="5"/>
        <v>2.1204800000000001</v>
      </c>
      <c r="I60" s="32">
        <f t="shared" si="6"/>
        <v>2.1936</v>
      </c>
      <c r="J60" s="32">
        <f t="shared" si="7"/>
        <v>2.2667199999999998</v>
      </c>
      <c r="K60" s="32">
        <f t="shared" si="8"/>
        <v>2.3398400000000001</v>
      </c>
      <c r="L60" s="32">
        <f t="shared" si="9"/>
        <v>2.41296</v>
      </c>
      <c r="M60" s="32">
        <f t="shared" si="10"/>
        <v>2.4860800000000003</v>
      </c>
      <c r="N60" s="32">
        <f t="shared" si="11"/>
        <v>2.5591999999999997</v>
      </c>
      <c r="O60" s="32">
        <f t="shared" si="12"/>
        <v>2.6323199999999995</v>
      </c>
      <c r="P60" s="32">
        <f t="shared" si="13"/>
        <v>2.7054399999999998</v>
      </c>
      <c r="Q60" s="32">
        <f t="shared" si="14"/>
        <v>2.7785600000000001</v>
      </c>
      <c r="R60" s="32">
        <f t="shared" si="15"/>
        <v>2.8516800000000004</v>
      </c>
      <c r="S60" s="32">
        <f t="shared" si="16"/>
        <v>2.9248000000000003</v>
      </c>
      <c r="T60" s="32">
        <f t="shared" si="17"/>
        <v>2.9979199999999997</v>
      </c>
      <c r="U60" s="32">
        <f t="shared" si="18"/>
        <v>3.07104</v>
      </c>
      <c r="V60" s="32">
        <f t="shared" si="19"/>
        <v>3.1441599999999998</v>
      </c>
      <c r="W60" s="32">
        <f t="shared" si="20"/>
        <v>3.3635199999999998</v>
      </c>
      <c r="X60" s="32">
        <f t="shared" si="21"/>
        <v>3.4366399999999997</v>
      </c>
      <c r="Y60" s="32">
        <f t="shared" si="22"/>
        <v>3.5097599999999995</v>
      </c>
      <c r="Z60" s="32">
        <f t="shared" si="23"/>
        <v>3.5828800000000003</v>
      </c>
      <c r="AA60" s="32">
        <f t="shared" si="24"/>
        <v>3.6560000000000001</v>
      </c>
      <c r="AB60" s="32">
        <f t="shared" si="25"/>
        <v>3.72912</v>
      </c>
      <c r="AC60" s="32">
        <f t="shared" si="26"/>
        <v>3.8022400000000003</v>
      </c>
      <c r="AD60" s="32">
        <f t="shared" si="27"/>
        <v>3.8753600000000001</v>
      </c>
      <c r="AE60" s="32">
        <f t="shared" si="28"/>
        <v>3.9484800000000004</v>
      </c>
      <c r="AF60" s="32">
        <f t="shared" si="29"/>
        <v>4.0216000000000003</v>
      </c>
      <c r="AG60" s="32">
        <f t="shared" si="30"/>
        <v>4.0947200000000006</v>
      </c>
      <c r="AH60" s="32">
        <f t="shared" si="31"/>
        <v>4.1678399999999991</v>
      </c>
      <c r="AI60" s="32">
        <f t="shared" si="32"/>
        <v>4.2409600000000003</v>
      </c>
      <c r="AJ60" s="32">
        <f t="shared" si="33"/>
        <v>4.3140799999999997</v>
      </c>
      <c r="AK60" s="32">
        <f t="shared" si="34"/>
        <v>4.3872</v>
      </c>
      <c r="AL60" s="32">
        <f t="shared" si="35"/>
        <v>4.4603199999999994</v>
      </c>
      <c r="AM60" s="32">
        <f t="shared" si="36"/>
        <v>4.5334399999999997</v>
      </c>
      <c r="AN60" s="32">
        <f t="shared" si="37"/>
        <v>4.60656</v>
      </c>
      <c r="AO60" s="32">
        <f t="shared" si="38"/>
        <v>4.6796800000000003</v>
      </c>
      <c r="AP60" s="32">
        <f t="shared" si="39"/>
        <v>4.7528000000000006</v>
      </c>
      <c r="AQ60" s="32">
        <f t="shared" si="40"/>
        <v>4.82592</v>
      </c>
      <c r="AR60" s="32">
        <f t="shared" si="41"/>
        <v>4.8990400000000003</v>
      </c>
      <c r="AS60" s="32">
        <f t="shared" si="42"/>
        <v>4.9721600000000006</v>
      </c>
      <c r="AT60" s="32">
        <f t="shared" si="43"/>
        <v>5.04528</v>
      </c>
      <c r="AU60" s="32">
        <f t="shared" si="44"/>
        <v>5.1183999999999994</v>
      </c>
      <c r="AV60" s="32">
        <f t="shared" si="45"/>
        <v>5.1915199999999997</v>
      </c>
      <c r="AW60" s="32">
        <f t="shared" si="46"/>
        <v>5.2646399999999991</v>
      </c>
      <c r="AX60" s="32">
        <f t="shared" si="47"/>
        <v>5.3377600000000003</v>
      </c>
      <c r="AY60" s="32">
        <f t="shared" si="48"/>
        <v>5.4108799999999997</v>
      </c>
      <c r="AZ60" s="32">
        <f t="shared" si="49"/>
        <v>5.484</v>
      </c>
      <c r="BA60" s="32">
        <f t="shared" si="50"/>
        <v>5.5571200000000003</v>
      </c>
      <c r="BB60" s="32">
        <f t="shared" si="51"/>
        <v>5.6302399999999997</v>
      </c>
      <c r="BC60" s="32">
        <f t="shared" si="52"/>
        <v>5.7033600000000009</v>
      </c>
      <c r="BD60" s="32">
        <f t="shared" si="53"/>
        <v>5.7764800000000003</v>
      </c>
      <c r="BE60" s="32">
        <f t="shared" si="54"/>
        <v>5.8496000000000006</v>
      </c>
      <c r="BF60" s="32">
        <f t="shared" si="55"/>
        <v>5.92272</v>
      </c>
      <c r="BG60" s="32">
        <f t="shared" si="56"/>
        <v>5.9958399999999994</v>
      </c>
      <c r="BH60" s="32">
        <f t="shared" si="57"/>
        <v>6.0689599999999997</v>
      </c>
      <c r="BI60" s="32">
        <f t="shared" si="58"/>
        <v>6.14208</v>
      </c>
      <c r="BJ60" s="32">
        <f t="shared" si="59"/>
        <v>6.2151999999999994</v>
      </c>
      <c r="BK60" s="32">
        <f t="shared" si="60"/>
        <v>6.2883199999999997</v>
      </c>
      <c r="BL60" s="32">
        <f t="shared" si="61"/>
        <v>6.36144</v>
      </c>
      <c r="BM60" s="32">
        <f t="shared" si="62"/>
        <v>6.4345600000000003</v>
      </c>
      <c r="BN60" s="32">
        <f t="shared" si="63"/>
        <v>6.5076800000000006</v>
      </c>
      <c r="BO60" s="32">
        <f t="shared" si="64"/>
        <v>6.7270399999999997</v>
      </c>
      <c r="BP60" s="32">
        <f t="shared" si="65"/>
        <v>6.8732799999999994</v>
      </c>
      <c r="BQ60" s="32">
        <f t="shared" si="66"/>
        <v>7.0195199999999991</v>
      </c>
      <c r="BR60" s="32">
        <f t="shared" si="67"/>
        <v>7.0926399999999994</v>
      </c>
      <c r="BS60" s="32">
        <f t="shared" si="68"/>
        <v>7.1657600000000006</v>
      </c>
      <c r="BT60" s="32">
        <f t="shared" si="69"/>
        <v>7.23888</v>
      </c>
      <c r="BU60" s="32">
        <f t="shared" si="70"/>
        <v>7.3120000000000003</v>
      </c>
      <c r="BV60" s="32">
        <f t="shared" si="71"/>
        <v>7.45824</v>
      </c>
      <c r="BW60" s="32">
        <f t="shared" si="72"/>
        <v>7.5313600000000003</v>
      </c>
      <c r="BX60" s="32">
        <f t="shared" si="73"/>
        <v>7.6044800000000006</v>
      </c>
      <c r="BY60" s="32">
        <f t="shared" si="74"/>
        <v>7.6776</v>
      </c>
      <c r="BZ60" s="32">
        <f t="shared" si="75"/>
        <v>7.8238400000000006</v>
      </c>
      <c r="CA60" s="32">
        <f t="shared" si="76"/>
        <v>8.0432000000000006</v>
      </c>
      <c r="CB60" s="32">
        <f t="shared" si="77"/>
        <v>8.1894400000000012</v>
      </c>
      <c r="CC60" s="32">
        <f t="shared" si="78"/>
        <v>8.2625599999999988</v>
      </c>
      <c r="CD60" s="32">
        <f t="shared" si="79"/>
        <v>8.3356799999999982</v>
      </c>
      <c r="CE60" s="32">
        <f t="shared" si="80"/>
        <v>8.4087999999999994</v>
      </c>
      <c r="CF60" s="32">
        <f t="shared" si="81"/>
        <v>8.6281599999999994</v>
      </c>
      <c r="CG60" s="32">
        <f t="shared" si="82"/>
        <v>8.7012799999999988</v>
      </c>
      <c r="CH60" s="32">
        <f t="shared" si="83"/>
        <v>8.9206399999999988</v>
      </c>
      <c r="CI60" s="32">
        <f t="shared" si="84"/>
        <v>8.99376</v>
      </c>
      <c r="CJ60" s="32">
        <f t="shared" si="85"/>
        <v>9.0668799999999994</v>
      </c>
      <c r="CK60" s="32">
        <f t="shared" si="86"/>
        <v>9.21312</v>
      </c>
      <c r="CL60" s="32">
        <f t="shared" si="87"/>
        <v>9.5056000000000012</v>
      </c>
      <c r="CM60" s="32">
        <f t="shared" si="88"/>
        <v>9.5787200000000006</v>
      </c>
      <c r="CN60" s="32">
        <f t="shared" si="89"/>
        <v>10.017440000000001</v>
      </c>
      <c r="CO60" s="32">
        <f t="shared" si="90"/>
        <v>10.09056</v>
      </c>
      <c r="CP60" s="32">
        <f t="shared" si="91"/>
        <v>10.602399999999999</v>
      </c>
      <c r="CQ60" s="32">
        <f t="shared" si="92"/>
        <v>11.041120000000001</v>
      </c>
      <c r="CR60" s="32">
        <f t="shared" si="93"/>
        <v>11.114240000000001</v>
      </c>
      <c r="CS60" s="32">
        <f t="shared" si="94"/>
        <v>11.18736</v>
      </c>
      <c r="CT60" s="32">
        <f t="shared" si="95"/>
        <v>11.699200000000001</v>
      </c>
      <c r="CU60" s="32">
        <f t="shared" si="96"/>
        <v>11.84544</v>
      </c>
      <c r="CV60" s="32">
        <f t="shared" si="97"/>
        <v>12.0648</v>
      </c>
      <c r="CW60" s="32">
        <f t="shared" si="98"/>
        <v>12.94224</v>
      </c>
      <c r="CX60" s="32">
        <f t="shared" si="99"/>
        <v>13.380960000000002</v>
      </c>
      <c r="CY60" s="32">
        <f t="shared" si="100"/>
        <v>13.454079999999999</v>
      </c>
      <c r="CZ60" s="32">
        <f t="shared" si="101"/>
        <v>13.819679999999998</v>
      </c>
      <c r="DA60" s="32">
        <f t="shared" si="102"/>
        <v>13.892799999999999</v>
      </c>
      <c r="DB60" s="32">
        <f t="shared" si="103"/>
        <v>14.039039999999998</v>
      </c>
      <c r="DC60" s="32">
        <f t="shared" si="104"/>
        <v>14.989599999999999</v>
      </c>
      <c r="DD60" s="32">
        <f t="shared" si="105"/>
        <v>15.57456</v>
      </c>
      <c r="DE60" s="32">
        <f t="shared" si="106"/>
        <v>19.011200000000002</v>
      </c>
      <c r="DF60" s="32">
        <f t="shared" si="107"/>
        <v>40.069760000000002</v>
      </c>
    </row>
    <row r="61" spans="1:110" ht="12.6" customHeight="1">
      <c r="A61" s="19" t="s">
        <v>120</v>
      </c>
      <c r="B61" s="26">
        <v>8</v>
      </c>
      <c r="C61" s="28">
        <f t="shared" si="0"/>
        <v>32</v>
      </c>
      <c r="D61" s="32">
        <f t="shared" si="1"/>
        <v>3.2000000000000001E-2</v>
      </c>
      <c r="E61" s="32">
        <f t="shared" si="2"/>
        <v>3.3280000000000004E-2</v>
      </c>
      <c r="F61" s="32">
        <f t="shared" si="3"/>
        <v>3.456E-2</v>
      </c>
      <c r="G61" s="32">
        <f t="shared" si="4"/>
        <v>3.5840000000000004E-2</v>
      </c>
      <c r="H61" s="32">
        <f t="shared" si="5"/>
        <v>3.712E-2</v>
      </c>
      <c r="I61" s="32">
        <f t="shared" si="6"/>
        <v>3.8399999999999997E-2</v>
      </c>
      <c r="J61" s="32">
        <f t="shared" si="7"/>
        <v>3.968E-2</v>
      </c>
      <c r="K61" s="32">
        <f t="shared" si="8"/>
        <v>4.0960000000000003E-2</v>
      </c>
      <c r="L61" s="32">
        <f t="shared" si="9"/>
        <v>4.224E-2</v>
      </c>
      <c r="M61" s="32">
        <f t="shared" si="10"/>
        <v>4.3520000000000003E-2</v>
      </c>
      <c r="N61" s="32">
        <f t="shared" si="11"/>
        <v>4.48E-2</v>
      </c>
      <c r="O61" s="32">
        <f t="shared" si="12"/>
        <v>4.6079999999999996E-2</v>
      </c>
      <c r="P61" s="32">
        <f t="shared" si="13"/>
        <v>4.7359999999999999E-2</v>
      </c>
      <c r="Q61" s="32">
        <f t="shared" si="14"/>
        <v>4.8640000000000003E-2</v>
      </c>
      <c r="R61" s="32">
        <f t="shared" si="15"/>
        <v>4.9919999999999999E-2</v>
      </c>
      <c r="S61" s="32">
        <f t="shared" si="16"/>
        <v>5.1200000000000002E-2</v>
      </c>
      <c r="T61" s="32">
        <f t="shared" si="17"/>
        <v>5.2479999999999999E-2</v>
      </c>
      <c r="U61" s="32">
        <f t="shared" si="18"/>
        <v>5.3759999999999995E-2</v>
      </c>
      <c r="V61" s="32">
        <f t="shared" si="19"/>
        <v>5.5039999999999999E-2</v>
      </c>
      <c r="W61" s="32">
        <f t="shared" si="20"/>
        <v>5.8880000000000002E-2</v>
      </c>
      <c r="X61" s="32">
        <f t="shared" si="21"/>
        <v>6.0159999999999998E-2</v>
      </c>
      <c r="Y61" s="32">
        <f t="shared" si="22"/>
        <v>6.1439999999999995E-2</v>
      </c>
      <c r="Z61" s="32">
        <f t="shared" si="23"/>
        <v>6.2719999999999998E-2</v>
      </c>
      <c r="AA61" s="32">
        <f t="shared" si="24"/>
        <v>6.4000000000000001E-2</v>
      </c>
      <c r="AB61" s="32">
        <f t="shared" si="25"/>
        <v>6.5280000000000005E-2</v>
      </c>
      <c r="AC61" s="32">
        <f t="shared" si="26"/>
        <v>6.6560000000000008E-2</v>
      </c>
      <c r="AD61" s="32">
        <f t="shared" si="27"/>
        <v>6.7839999999999998E-2</v>
      </c>
      <c r="AE61" s="32">
        <f t="shared" si="28"/>
        <v>6.9120000000000001E-2</v>
      </c>
      <c r="AF61" s="32">
        <f t="shared" si="29"/>
        <v>7.0400000000000004E-2</v>
      </c>
      <c r="AG61" s="32">
        <f t="shared" si="30"/>
        <v>7.1680000000000008E-2</v>
      </c>
      <c r="AH61" s="32">
        <f t="shared" si="31"/>
        <v>7.2959999999999997E-2</v>
      </c>
      <c r="AI61" s="32">
        <f t="shared" si="32"/>
        <v>7.424E-2</v>
      </c>
      <c r="AJ61" s="32">
        <f t="shared" si="33"/>
        <v>7.551999999999999E-2</v>
      </c>
      <c r="AK61" s="32">
        <f t="shared" si="34"/>
        <v>7.6799999999999993E-2</v>
      </c>
      <c r="AL61" s="32">
        <f t="shared" si="35"/>
        <v>7.8079999999999997E-2</v>
      </c>
      <c r="AM61" s="32">
        <f t="shared" si="36"/>
        <v>7.936E-2</v>
      </c>
      <c r="AN61" s="32">
        <f t="shared" si="37"/>
        <v>8.0640000000000003E-2</v>
      </c>
      <c r="AO61" s="32">
        <f t="shared" si="38"/>
        <v>8.1920000000000007E-2</v>
      </c>
      <c r="AP61" s="32">
        <f t="shared" si="39"/>
        <v>8.3199999999999996E-2</v>
      </c>
      <c r="AQ61" s="32">
        <f t="shared" si="40"/>
        <v>8.448E-2</v>
      </c>
      <c r="AR61" s="32">
        <f t="shared" si="41"/>
        <v>8.5760000000000003E-2</v>
      </c>
      <c r="AS61" s="32">
        <f t="shared" si="42"/>
        <v>8.7040000000000006E-2</v>
      </c>
      <c r="AT61" s="32">
        <f t="shared" si="43"/>
        <v>8.8319999999999996E-2</v>
      </c>
      <c r="AU61" s="32">
        <f t="shared" si="44"/>
        <v>8.9599999999999999E-2</v>
      </c>
      <c r="AV61" s="32">
        <f t="shared" si="45"/>
        <v>9.0879999999999989E-2</v>
      </c>
      <c r="AW61" s="32">
        <f t="shared" si="46"/>
        <v>9.2159999999999992E-2</v>
      </c>
      <c r="AX61" s="32">
        <f t="shared" si="47"/>
        <v>9.3439999999999995E-2</v>
      </c>
      <c r="AY61" s="32">
        <f t="shared" si="48"/>
        <v>9.4719999999999999E-2</v>
      </c>
      <c r="AZ61" s="32">
        <f t="shared" si="49"/>
        <v>9.6000000000000002E-2</v>
      </c>
      <c r="BA61" s="32">
        <f t="shared" si="50"/>
        <v>9.7280000000000005E-2</v>
      </c>
      <c r="BB61" s="32">
        <f t="shared" si="51"/>
        <v>9.8560000000000009E-2</v>
      </c>
      <c r="BC61" s="32">
        <f t="shared" si="52"/>
        <v>9.9839999999999998E-2</v>
      </c>
      <c r="BD61" s="32">
        <f t="shared" si="53"/>
        <v>0.10112</v>
      </c>
      <c r="BE61" s="32">
        <f t="shared" si="54"/>
        <v>0.1024</v>
      </c>
      <c r="BF61" s="32">
        <f t="shared" si="55"/>
        <v>0.10368000000000001</v>
      </c>
      <c r="BG61" s="32">
        <f t="shared" si="56"/>
        <v>0.10496</v>
      </c>
      <c r="BH61" s="32">
        <f t="shared" si="57"/>
        <v>0.10624</v>
      </c>
      <c r="BI61" s="32">
        <f t="shared" si="58"/>
        <v>0.10751999999999999</v>
      </c>
      <c r="BJ61" s="32">
        <f t="shared" si="59"/>
        <v>0.10879999999999999</v>
      </c>
      <c r="BK61" s="32">
        <f t="shared" si="60"/>
        <v>0.11008</v>
      </c>
      <c r="BL61" s="32">
        <f t="shared" si="61"/>
        <v>0.11136</v>
      </c>
      <c r="BM61" s="32">
        <f t="shared" si="62"/>
        <v>0.11264</v>
      </c>
      <c r="BN61" s="32">
        <f t="shared" si="63"/>
        <v>0.11392000000000001</v>
      </c>
      <c r="BO61" s="32">
        <f t="shared" si="64"/>
        <v>0.11776</v>
      </c>
      <c r="BP61" s="32">
        <f t="shared" si="65"/>
        <v>0.12032</v>
      </c>
      <c r="BQ61" s="32">
        <f t="shared" si="66"/>
        <v>0.12287999999999999</v>
      </c>
      <c r="BR61" s="32">
        <f t="shared" si="67"/>
        <v>0.12415999999999999</v>
      </c>
      <c r="BS61" s="32">
        <f t="shared" si="68"/>
        <v>0.12544</v>
      </c>
      <c r="BT61" s="32">
        <f t="shared" si="69"/>
        <v>0.12672</v>
      </c>
      <c r="BU61" s="32">
        <f t="shared" si="70"/>
        <v>0.128</v>
      </c>
      <c r="BV61" s="32">
        <f t="shared" si="71"/>
        <v>0.13056000000000001</v>
      </c>
      <c r="BW61" s="32">
        <f t="shared" si="72"/>
        <v>0.13184000000000001</v>
      </c>
      <c r="BX61" s="32">
        <f t="shared" si="73"/>
        <v>0.13312000000000002</v>
      </c>
      <c r="BY61" s="32">
        <f t="shared" si="74"/>
        <v>0.13440000000000002</v>
      </c>
      <c r="BZ61" s="32">
        <f t="shared" si="75"/>
        <v>0.13696</v>
      </c>
      <c r="CA61" s="32">
        <f t="shared" si="76"/>
        <v>0.14080000000000001</v>
      </c>
      <c r="CB61" s="32">
        <f t="shared" si="77"/>
        <v>0.14336000000000002</v>
      </c>
      <c r="CC61" s="32">
        <f t="shared" si="78"/>
        <v>0.14463999999999999</v>
      </c>
      <c r="CD61" s="32">
        <f t="shared" si="79"/>
        <v>0.14591999999999999</v>
      </c>
      <c r="CE61" s="32">
        <f t="shared" si="80"/>
        <v>0.1472</v>
      </c>
      <c r="CF61" s="32">
        <f t="shared" si="81"/>
        <v>0.15103999999999998</v>
      </c>
      <c r="CG61" s="32">
        <f t="shared" si="82"/>
        <v>0.15231999999999998</v>
      </c>
      <c r="CH61" s="32">
        <f t="shared" si="83"/>
        <v>0.15615999999999999</v>
      </c>
      <c r="CI61" s="32">
        <f t="shared" si="84"/>
        <v>0.15744</v>
      </c>
      <c r="CJ61" s="32">
        <f t="shared" si="85"/>
        <v>0.15872</v>
      </c>
      <c r="CK61" s="32">
        <f t="shared" si="86"/>
        <v>0.16128000000000001</v>
      </c>
      <c r="CL61" s="32">
        <f t="shared" si="87"/>
        <v>0.16639999999999999</v>
      </c>
      <c r="CM61" s="32">
        <f t="shared" si="88"/>
        <v>0.16768</v>
      </c>
      <c r="CN61" s="32">
        <f t="shared" si="89"/>
        <v>0.17536000000000002</v>
      </c>
      <c r="CO61" s="32">
        <f t="shared" si="90"/>
        <v>0.17663999999999999</v>
      </c>
      <c r="CP61" s="32">
        <f t="shared" si="91"/>
        <v>0.18559999999999999</v>
      </c>
      <c r="CQ61" s="32">
        <f t="shared" si="92"/>
        <v>0.19328000000000001</v>
      </c>
      <c r="CR61" s="32">
        <f t="shared" si="93"/>
        <v>0.19456000000000001</v>
      </c>
      <c r="CS61" s="32">
        <f t="shared" si="94"/>
        <v>0.19584000000000001</v>
      </c>
      <c r="CT61" s="32">
        <f t="shared" si="95"/>
        <v>0.20480000000000001</v>
      </c>
      <c r="CU61" s="32">
        <f t="shared" si="96"/>
        <v>0.20736000000000002</v>
      </c>
      <c r="CV61" s="32">
        <f t="shared" si="97"/>
        <v>0.2112</v>
      </c>
      <c r="CW61" s="32">
        <f t="shared" si="98"/>
        <v>0.22656000000000001</v>
      </c>
      <c r="CX61" s="32">
        <f t="shared" si="99"/>
        <v>0.23424</v>
      </c>
      <c r="CY61" s="32">
        <f t="shared" si="100"/>
        <v>0.23552000000000001</v>
      </c>
      <c r="CZ61" s="32">
        <f t="shared" si="101"/>
        <v>0.24192</v>
      </c>
      <c r="DA61" s="32">
        <f t="shared" si="102"/>
        <v>0.2432</v>
      </c>
      <c r="DB61" s="32">
        <f t="shared" si="103"/>
        <v>0.24575999999999998</v>
      </c>
      <c r="DC61" s="32">
        <f t="shared" si="104"/>
        <v>0.26239999999999997</v>
      </c>
      <c r="DD61" s="32">
        <f t="shared" si="105"/>
        <v>0.27263999999999999</v>
      </c>
      <c r="DE61" s="32">
        <f t="shared" si="106"/>
        <v>0.33279999999999998</v>
      </c>
      <c r="DF61" s="32">
        <f t="shared" si="107"/>
        <v>0.70144000000000006</v>
      </c>
    </row>
    <row r="62" spans="1:110" ht="12.6" customHeight="1">
      <c r="A62" s="20" t="s">
        <v>116</v>
      </c>
      <c r="B62" s="28">
        <v>136</v>
      </c>
      <c r="C62" s="28">
        <f t="shared" si="0"/>
        <v>544</v>
      </c>
      <c r="D62" s="32">
        <f t="shared" si="1"/>
        <v>0.54400000000000004</v>
      </c>
      <c r="E62" s="32">
        <f t="shared" si="2"/>
        <v>0.56576000000000004</v>
      </c>
      <c r="F62" s="32">
        <f t="shared" si="3"/>
        <v>0.58751999999999993</v>
      </c>
      <c r="G62" s="32">
        <f t="shared" si="4"/>
        <v>0.60928000000000004</v>
      </c>
      <c r="H62" s="32">
        <f t="shared" si="5"/>
        <v>0.63103999999999993</v>
      </c>
      <c r="I62" s="32">
        <f t="shared" si="6"/>
        <v>0.65279999999999994</v>
      </c>
      <c r="J62" s="32">
        <f t="shared" si="7"/>
        <v>0.67455999999999994</v>
      </c>
      <c r="K62" s="32">
        <f t="shared" si="8"/>
        <v>0.69632000000000005</v>
      </c>
      <c r="L62" s="32">
        <f t="shared" si="9"/>
        <v>0.71808000000000005</v>
      </c>
      <c r="M62" s="32">
        <f t="shared" si="10"/>
        <v>0.73984000000000005</v>
      </c>
      <c r="N62" s="32">
        <f t="shared" si="11"/>
        <v>0.76159999999999994</v>
      </c>
      <c r="O62" s="32">
        <f t="shared" si="12"/>
        <v>0.78336000000000006</v>
      </c>
      <c r="P62" s="32">
        <f t="shared" si="13"/>
        <v>0.80512000000000006</v>
      </c>
      <c r="Q62" s="32">
        <f t="shared" si="14"/>
        <v>0.82687999999999995</v>
      </c>
      <c r="R62" s="32">
        <f t="shared" si="15"/>
        <v>0.84863999999999995</v>
      </c>
      <c r="S62" s="32">
        <f t="shared" si="16"/>
        <v>0.87040000000000006</v>
      </c>
      <c r="T62" s="32">
        <f t="shared" si="17"/>
        <v>0.89215999999999995</v>
      </c>
      <c r="U62" s="32">
        <f t="shared" si="18"/>
        <v>0.91391999999999995</v>
      </c>
      <c r="V62" s="32">
        <f t="shared" si="19"/>
        <v>0.93567999999999996</v>
      </c>
      <c r="W62" s="32">
        <f t="shared" si="20"/>
        <v>1.0009600000000001</v>
      </c>
      <c r="X62" s="32">
        <f t="shared" si="21"/>
        <v>1.0227199999999999</v>
      </c>
      <c r="Y62" s="32">
        <f t="shared" si="22"/>
        <v>1.0444800000000001</v>
      </c>
      <c r="Z62" s="32">
        <f t="shared" si="23"/>
        <v>1.0662400000000001</v>
      </c>
      <c r="AA62" s="32">
        <f t="shared" si="24"/>
        <v>1.0880000000000001</v>
      </c>
      <c r="AB62" s="32">
        <f t="shared" si="25"/>
        <v>1.1097600000000001</v>
      </c>
      <c r="AC62" s="32">
        <f t="shared" si="26"/>
        <v>1.1315200000000001</v>
      </c>
      <c r="AD62" s="32">
        <f t="shared" si="27"/>
        <v>1.1532800000000001</v>
      </c>
      <c r="AE62" s="32">
        <f t="shared" si="28"/>
        <v>1.1750399999999999</v>
      </c>
      <c r="AF62" s="32">
        <f t="shared" si="29"/>
        <v>1.1968000000000001</v>
      </c>
      <c r="AG62" s="32">
        <f t="shared" si="30"/>
        <v>1.2185600000000001</v>
      </c>
      <c r="AH62" s="32">
        <f t="shared" si="31"/>
        <v>1.2403199999999999</v>
      </c>
      <c r="AI62" s="32">
        <f t="shared" si="32"/>
        <v>1.2620799999999999</v>
      </c>
      <c r="AJ62" s="32">
        <f t="shared" si="33"/>
        <v>1.2838399999999999</v>
      </c>
      <c r="AK62" s="32">
        <f t="shared" si="34"/>
        <v>1.3055999999999999</v>
      </c>
      <c r="AL62" s="32">
        <f t="shared" si="35"/>
        <v>1.3273599999999999</v>
      </c>
      <c r="AM62" s="32">
        <f t="shared" si="36"/>
        <v>1.3491199999999999</v>
      </c>
      <c r="AN62" s="32">
        <f t="shared" si="37"/>
        <v>1.3708800000000001</v>
      </c>
      <c r="AO62" s="32">
        <f t="shared" si="38"/>
        <v>1.3926400000000001</v>
      </c>
      <c r="AP62" s="32">
        <f t="shared" si="39"/>
        <v>1.4144000000000001</v>
      </c>
      <c r="AQ62" s="32">
        <f t="shared" si="40"/>
        <v>1.4361600000000001</v>
      </c>
      <c r="AR62" s="32">
        <f t="shared" si="41"/>
        <v>1.4579200000000001</v>
      </c>
      <c r="AS62" s="32">
        <f t="shared" si="42"/>
        <v>1.4796800000000001</v>
      </c>
      <c r="AT62" s="32">
        <f t="shared" si="43"/>
        <v>1.5014399999999999</v>
      </c>
      <c r="AU62" s="32">
        <f t="shared" si="44"/>
        <v>1.5231999999999999</v>
      </c>
      <c r="AV62" s="32">
        <f t="shared" si="45"/>
        <v>1.5449600000000001</v>
      </c>
      <c r="AW62" s="32">
        <f t="shared" si="46"/>
        <v>1.5667200000000001</v>
      </c>
      <c r="AX62" s="32">
        <f t="shared" si="47"/>
        <v>1.5884800000000001</v>
      </c>
      <c r="AY62" s="32">
        <f t="shared" si="48"/>
        <v>1.6102400000000001</v>
      </c>
      <c r="AZ62" s="32">
        <f t="shared" si="49"/>
        <v>1.6319999999999999</v>
      </c>
      <c r="BA62" s="32">
        <f t="shared" si="50"/>
        <v>1.6537599999999999</v>
      </c>
      <c r="BB62" s="32">
        <f t="shared" si="51"/>
        <v>1.6755199999999999</v>
      </c>
      <c r="BC62" s="32">
        <f t="shared" si="52"/>
        <v>1.6972799999999999</v>
      </c>
      <c r="BD62" s="32">
        <f t="shared" si="53"/>
        <v>1.7190399999999999</v>
      </c>
      <c r="BE62" s="32">
        <f t="shared" si="54"/>
        <v>1.7408000000000001</v>
      </c>
      <c r="BF62" s="32">
        <f t="shared" si="55"/>
        <v>1.7625600000000001</v>
      </c>
      <c r="BG62" s="32">
        <f t="shared" si="56"/>
        <v>1.7843199999999999</v>
      </c>
      <c r="BH62" s="32">
        <f t="shared" si="57"/>
        <v>1.8060799999999999</v>
      </c>
      <c r="BI62" s="32">
        <f t="shared" si="58"/>
        <v>1.8278399999999999</v>
      </c>
      <c r="BJ62" s="32">
        <f t="shared" si="59"/>
        <v>1.8495999999999999</v>
      </c>
      <c r="BK62" s="32">
        <f t="shared" si="60"/>
        <v>1.8713599999999999</v>
      </c>
      <c r="BL62" s="32">
        <f t="shared" si="61"/>
        <v>1.8931199999999999</v>
      </c>
      <c r="BM62" s="32">
        <f t="shared" si="62"/>
        <v>1.9148800000000001</v>
      </c>
      <c r="BN62" s="32">
        <f t="shared" si="63"/>
        <v>1.9366400000000001</v>
      </c>
      <c r="BO62" s="32">
        <f t="shared" si="64"/>
        <v>2.0019200000000001</v>
      </c>
      <c r="BP62" s="32">
        <f t="shared" si="65"/>
        <v>2.0454399999999997</v>
      </c>
      <c r="BQ62" s="32">
        <f t="shared" si="66"/>
        <v>2.0889600000000002</v>
      </c>
      <c r="BR62" s="32">
        <f t="shared" si="67"/>
        <v>2.1107199999999997</v>
      </c>
      <c r="BS62" s="32">
        <f t="shared" si="68"/>
        <v>2.1324800000000002</v>
      </c>
      <c r="BT62" s="32">
        <f t="shared" si="69"/>
        <v>2.1542399999999997</v>
      </c>
      <c r="BU62" s="32">
        <f t="shared" si="70"/>
        <v>2.1760000000000002</v>
      </c>
      <c r="BV62" s="32">
        <f t="shared" si="71"/>
        <v>2.2195200000000002</v>
      </c>
      <c r="BW62" s="32">
        <f t="shared" si="72"/>
        <v>2.2412800000000002</v>
      </c>
      <c r="BX62" s="32">
        <f t="shared" si="73"/>
        <v>2.2630400000000002</v>
      </c>
      <c r="BY62" s="32">
        <f t="shared" si="74"/>
        <v>2.2848000000000002</v>
      </c>
      <c r="BZ62" s="32">
        <f t="shared" si="75"/>
        <v>2.3283200000000002</v>
      </c>
      <c r="CA62" s="32">
        <f t="shared" si="76"/>
        <v>2.3936000000000002</v>
      </c>
      <c r="CB62" s="32">
        <f t="shared" si="77"/>
        <v>2.4371200000000002</v>
      </c>
      <c r="CC62" s="32">
        <f t="shared" si="78"/>
        <v>2.4588799999999997</v>
      </c>
      <c r="CD62" s="32">
        <f t="shared" si="79"/>
        <v>2.4806399999999997</v>
      </c>
      <c r="CE62" s="32">
        <f t="shared" si="80"/>
        <v>2.5023999999999997</v>
      </c>
      <c r="CF62" s="32">
        <f t="shared" si="81"/>
        <v>2.5676799999999997</v>
      </c>
      <c r="CG62" s="32">
        <f t="shared" si="82"/>
        <v>2.5894400000000002</v>
      </c>
      <c r="CH62" s="32">
        <f t="shared" si="83"/>
        <v>2.6547199999999997</v>
      </c>
      <c r="CI62" s="32">
        <f t="shared" si="84"/>
        <v>2.6764800000000002</v>
      </c>
      <c r="CJ62" s="32">
        <f t="shared" si="85"/>
        <v>2.6982399999999997</v>
      </c>
      <c r="CK62" s="32">
        <f t="shared" si="86"/>
        <v>2.7417600000000002</v>
      </c>
      <c r="CL62" s="32">
        <f t="shared" si="87"/>
        <v>2.8288000000000002</v>
      </c>
      <c r="CM62" s="32">
        <f t="shared" si="88"/>
        <v>2.8505599999999998</v>
      </c>
      <c r="CN62" s="32">
        <f t="shared" si="89"/>
        <v>2.9811200000000002</v>
      </c>
      <c r="CO62" s="32">
        <f t="shared" si="90"/>
        <v>3.0028799999999998</v>
      </c>
      <c r="CP62" s="32">
        <f t="shared" si="91"/>
        <v>3.1551999999999998</v>
      </c>
      <c r="CQ62" s="32">
        <f t="shared" si="92"/>
        <v>3.2857600000000002</v>
      </c>
      <c r="CR62" s="32">
        <f t="shared" si="93"/>
        <v>3.3075199999999998</v>
      </c>
      <c r="CS62" s="32">
        <f t="shared" si="94"/>
        <v>3.3292800000000002</v>
      </c>
      <c r="CT62" s="32">
        <f t="shared" si="95"/>
        <v>3.4816000000000003</v>
      </c>
      <c r="CU62" s="32">
        <f t="shared" si="96"/>
        <v>3.5251200000000003</v>
      </c>
      <c r="CV62" s="32">
        <f t="shared" si="97"/>
        <v>3.5903999999999998</v>
      </c>
      <c r="CW62" s="32">
        <f t="shared" si="98"/>
        <v>3.8515199999999998</v>
      </c>
      <c r="CX62" s="32">
        <f t="shared" si="99"/>
        <v>3.9820799999999998</v>
      </c>
      <c r="CY62" s="32">
        <f t="shared" si="100"/>
        <v>4.0038400000000003</v>
      </c>
      <c r="CZ62" s="32">
        <f t="shared" si="101"/>
        <v>4.1126399999999999</v>
      </c>
      <c r="DA62" s="32">
        <f t="shared" si="102"/>
        <v>4.1343999999999994</v>
      </c>
      <c r="DB62" s="32">
        <f t="shared" si="103"/>
        <v>4.1779200000000003</v>
      </c>
      <c r="DC62" s="32">
        <f t="shared" si="104"/>
        <v>4.460799999999999</v>
      </c>
      <c r="DD62" s="32">
        <f t="shared" si="105"/>
        <v>4.6348799999999999</v>
      </c>
      <c r="DE62" s="32">
        <f t="shared" si="106"/>
        <v>5.6576000000000004</v>
      </c>
      <c r="DF62" s="32">
        <f t="shared" si="107"/>
        <v>11.924480000000001</v>
      </c>
    </row>
    <row r="63" spans="1:110" ht="12.6" customHeight="1">
      <c r="A63" s="17" t="s">
        <v>53</v>
      </c>
      <c r="B63" s="26">
        <v>120</v>
      </c>
      <c r="C63" s="28">
        <f t="shared" si="0"/>
        <v>480</v>
      </c>
      <c r="D63" s="32">
        <f t="shared" si="1"/>
        <v>0.48</v>
      </c>
      <c r="E63" s="32">
        <f t="shared" si="2"/>
        <v>0.49920000000000003</v>
      </c>
      <c r="F63" s="32">
        <f t="shared" si="3"/>
        <v>0.51840000000000008</v>
      </c>
      <c r="G63" s="32">
        <f t="shared" si="4"/>
        <v>0.53760000000000008</v>
      </c>
      <c r="H63" s="32">
        <f t="shared" si="5"/>
        <v>0.55679999999999996</v>
      </c>
      <c r="I63" s="32">
        <f t="shared" si="6"/>
        <v>0.57599999999999996</v>
      </c>
      <c r="J63" s="32">
        <f t="shared" si="7"/>
        <v>0.59520000000000006</v>
      </c>
      <c r="K63" s="32">
        <f t="shared" si="8"/>
        <v>0.61439999999999995</v>
      </c>
      <c r="L63" s="32">
        <f t="shared" si="9"/>
        <v>0.63360000000000005</v>
      </c>
      <c r="M63" s="32">
        <f t="shared" si="10"/>
        <v>0.65280000000000005</v>
      </c>
      <c r="N63" s="32">
        <f t="shared" si="11"/>
        <v>0.67200000000000004</v>
      </c>
      <c r="O63" s="32">
        <f t="shared" si="12"/>
        <v>0.69119999999999993</v>
      </c>
      <c r="P63" s="32">
        <f t="shared" si="13"/>
        <v>0.71040000000000003</v>
      </c>
      <c r="Q63" s="32">
        <f t="shared" si="14"/>
        <v>0.72960000000000003</v>
      </c>
      <c r="R63" s="32">
        <f t="shared" si="15"/>
        <v>0.74880000000000002</v>
      </c>
      <c r="S63" s="32">
        <f t="shared" si="16"/>
        <v>0.76800000000000002</v>
      </c>
      <c r="T63" s="32">
        <f t="shared" si="17"/>
        <v>0.7871999999999999</v>
      </c>
      <c r="U63" s="32">
        <f t="shared" si="18"/>
        <v>0.80640000000000001</v>
      </c>
      <c r="V63" s="32">
        <f t="shared" si="19"/>
        <v>0.8256</v>
      </c>
      <c r="W63" s="32">
        <f t="shared" si="20"/>
        <v>0.8832000000000001</v>
      </c>
      <c r="X63" s="32">
        <f t="shared" si="21"/>
        <v>0.90239999999999998</v>
      </c>
      <c r="Y63" s="32">
        <f t="shared" si="22"/>
        <v>0.92159999999999986</v>
      </c>
      <c r="Z63" s="32">
        <f t="shared" si="23"/>
        <v>0.94079999999999997</v>
      </c>
      <c r="AA63" s="32">
        <f t="shared" si="24"/>
        <v>0.96</v>
      </c>
      <c r="AB63" s="32">
        <f t="shared" si="25"/>
        <v>0.97920000000000007</v>
      </c>
      <c r="AC63" s="32">
        <f t="shared" si="26"/>
        <v>0.99840000000000007</v>
      </c>
      <c r="AD63" s="32">
        <f t="shared" si="27"/>
        <v>1.0176000000000001</v>
      </c>
      <c r="AE63" s="32">
        <f t="shared" si="28"/>
        <v>1.0368000000000002</v>
      </c>
      <c r="AF63" s="32">
        <f t="shared" si="29"/>
        <v>1.056</v>
      </c>
      <c r="AG63" s="32">
        <f t="shared" si="30"/>
        <v>1.0752000000000002</v>
      </c>
      <c r="AH63" s="32">
        <f t="shared" si="31"/>
        <v>1.0943999999999998</v>
      </c>
      <c r="AI63" s="32">
        <f t="shared" si="32"/>
        <v>1.1135999999999999</v>
      </c>
      <c r="AJ63" s="32">
        <f t="shared" si="33"/>
        <v>1.1328</v>
      </c>
      <c r="AK63" s="32">
        <f t="shared" si="34"/>
        <v>1.1519999999999999</v>
      </c>
      <c r="AL63" s="32">
        <f t="shared" si="35"/>
        <v>1.1712</v>
      </c>
      <c r="AM63" s="32">
        <f t="shared" si="36"/>
        <v>1.1904000000000001</v>
      </c>
      <c r="AN63" s="32">
        <f t="shared" si="37"/>
        <v>1.2096</v>
      </c>
      <c r="AO63" s="32">
        <f t="shared" si="38"/>
        <v>1.2287999999999999</v>
      </c>
      <c r="AP63" s="32">
        <f t="shared" si="39"/>
        <v>1.248</v>
      </c>
      <c r="AQ63" s="32">
        <f t="shared" si="40"/>
        <v>1.2672000000000001</v>
      </c>
      <c r="AR63" s="32">
        <f t="shared" si="41"/>
        <v>1.2864</v>
      </c>
      <c r="AS63" s="32">
        <f t="shared" si="42"/>
        <v>1.3056000000000001</v>
      </c>
      <c r="AT63" s="32">
        <f t="shared" si="43"/>
        <v>1.3248</v>
      </c>
      <c r="AU63" s="32">
        <f t="shared" si="44"/>
        <v>1.3440000000000001</v>
      </c>
      <c r="AV63" s="32">
        <f t="shared" si="45"/>
        <v>1.3631999999999997</v>
      </c>
      <c r="AW63" s="32">
        <f t="shared" si="46"/>
        <v>1.3823999999999999</v>
      </c>
      <c r="AX63" s="32">
        <f t="shared" si="47"/>
        <v>1.4016</v>
      </c>
      <c r="AY63" s="32">
        <f t="shared" si="48"/>
        <v>1.4208000000000001</v>
      </c>
      <c r="AZ63" s="32">
        <f t="shared" si="49"/>
        <v>1.44</v>
      </c>
      <c r="BA63" s="32">
        <f t="shared" si="50"/>
        <v>1.4592000000000001</v>
      </c>
      <c r="BB63" s="32">
        <f t="shared" si="51"/>
        <v>1.4784000000000002</v>
      </c>
      <c r="BC63" s="32">
        <f t="shared" si="52"/>
        <v>1.4976</v>
      </c>
      <c r="BD63" s="32">
        <f t="shared" si="53"/>
        <v>1.5168000000000001</v>
      </c>
      <c r="BE63" s="32">
        <f t="shared" si="54"/>
        <v>1.536</v>
      </c>
      <c r="BF63" s="32">
        <f t="shared" si="55"/>
        <v>1.5552000000000001</v>
      </c>
      <c r="BG63" s="32">
        <f t="shared" si="56"/>
        <v>1.5743999999999998</v>
      </c>
      <c r="BH63" s="32">
        <f t="shared" si="57"/>
        <v>1.5935999999999999</v>
      </c>
      <c r="BI63" s="32">
        <f t="shared" si="58"/>
        <v>1.6128</v>
      </c>
      <c r="BJ63" s="32">
        <f t="shared" si="59"/>
        <v>1.6319999999999999</v>
      </c>
      <c r="BK63" s="32">
        <f t="shared" si="60"/>
        <v>1.6512</v>
      </c>
      <c r="BL63" s="32">
        <f t="shared" si="61"/>
        <v>1.6704000000000001</v>
      </c>
      <c r="BM63" s="32">
        <f t="shared" si="62"/>
        <v>1.6896</v>
      </c>
      <c r="BN63" s="32">
        <f t="shared" si="63"/>
        <v>1.7087999999999999</v>
      </c>
      <c r="BO63" s="32">
        <f t="shared" si="64"/>
        <v>1.7664000000000002</v>
      </c>
      <c r="BP63" s="32">
        <f t="shared" si="65"/>
        <v>1.8048</v>
      </c>
      <c r="BQ63" s="32">
        <f t="shared" si="66"/>
        <v>1.8431999999999997</v>
      </c>
      <c r="BR63" s="32">
        <f t="shared" si="67"/>
        <v>1.8623999999999998</v>
      </c>
      <c r="BS63" s="32">
        <f t="shared" si="68"/>
        <v>1.8815999999999999</v>
      </c>
      <c r="BT63" s="32">
        <f t="shared" si="69"/>
        <v>1.9008</v>
      </c>
      <c r="BU63" s="32">
        <f t="shared" si="70"/>
        <v>1.92</v>
      </c>
      <c r="BV63" s="32">
        <f t="shared" si="71"/>
        <v>1.9584000000000001</v>
      </c>
      <c r="BW63" s="32">
        <f t="shared" si="72"/>
        <v>1.9776000000000002</v>
      </c>
      <c r="BX63" s="32">
        <f t="shared" si="73"/>
        <v>1.9968000000000001</v>
      </c>
      <c r="BY63" s="32">
        <f t="shared" si="74"/>
        <v>2.016</v>
      </c>
      <c r="BZ63" s="32">
        <f t="shared" si="75"/>
        <v>2.0544000000000002</v>
      </c>
      <c r="CA63" s="32">
        <f t="shared" si="76"/>
        <v>2.1120000000000001</v>
      </c>
      <c r="CB63" s="32">
        <f t="shared" si="77"/>
        <v>2.1504000000000003</v>
      </c>
      <c r="CC63" s="32">
        <f t="shared" si="78"/>
        <v>2.1696</v>
      </c>
      <c r="CD63" s="32">
        <f t="shared" si="79"/>
        <v>2.1887999999999996</v>
      </c>
      <c r="CE63" s="32">
        <f t="shared" si="80"/>
        <v>2.2080000000000002</v>
      </c>
      <c r="CF63" s="32">
        <f t="shared" si="81"/>
        <v>2.2656000000000001</v>
      </c>
      <c r="CG63" s="32">
        <f t="shared" si="82"/>
        <v>2.2847999999999997</v>
      </c>
      <c r="CH63" s="32">
        <f t="shared" si="83"/>
        <v>2.3424</v>
      </c>
      <c r="CI63" s="32">
        <f t="shared" si="84"/>
        <v>2.3615999999999997</v>
      </c>
      <c r="CJ63" s="32">
        <f t="shared" si="85"/>
        <v>2.3808000000000002</v>
      </c>
      <c r="CK63" s="32">
        <f t="shared" si="86"/>
        <v>2.4192</v>
      </c>
      <c r="CL63" s="32">
        <f t="shared" si="87"/>
        <v>2.496</v>
      </c>
      <c r="CM63" s="32">
        <f t="shared" si="88"/>
        <v>2.5152000000000001</v>
      </c>
      <c r="CN63" s="32">
        <f t="shared" si="89"/>
        <v>2.6304000000000003</v>
      </c>
      <c r="CO63" s="32">
        <f t="shared" si="90"/>
        <v>2.6496</v>
      </c>
      <c r="CP63" s="32">
        <f t="shared" si="91"/>
        <v>2.7839999999999998</v>
      </c>
      <c r="CQ63" s="32">
        <f t="shared" si="92"/>
        <v>2.8992</v>
      </c>
      <c r="CR63" s="32">
        <f t="shared" si="93"/>
        <v>2.9184000000000001</v>
      </c>
      <c r="CS63" s="32">
        <f t="shared" si="94"/>
        <v>2.9375999999999998</v>
      </c>
      <c r="CT63" s="32">
        <f t="shared" si="95"/>
        <v>3.0720000000000001</v>
      </c>
      <c r="CU63" s="32">
        <f t="shared" si="96"/>
        <v>3.1104000000000003</v>
      </c>
      <c r="CV63" s="32">
        <f t="shared" si="97"/>
        <v>3.1680000000000001</v>
      </c>
      <c r="CW63" s="32">
        <f t="shared" si="98"/>
        <v>3.3984000000000001</v>
      </c>
      <c r="CX63" s="32">
        <f t="shared" si="99"/>
        <v>3.5136000000000003</v>
      </c>
      <c r="CY63" s="32">
        <f t="shared" si="100"/>
        <v>3.5328000000000004</v>
      </c>
      <c r="CZ63" s="32">
        <f t="shared" si="101"/>
        <v>3.6287999999999996</v>
      </c>
      <c r="DA63" s="32">
        <f t="shared" si="102"/>
        <v>3.6480000000000001</v>
      </c>
      <c r="DB63" s="32">
        <f t="shared" si="103"/>
        <v>3.6863999999999995</v>
      </c>
      <c r="DC63" s="32">
        <f t="shared" si="104"/>
        <v>3.9359999999999995</v>
      </c>
      <c r="DD63" s="32">
        <f t="shared" si="105"/>
        <v>4.0895999999999999</v>
      </c>
      <c r="DE63" s="32">
        <f t="shared" si="106"/>
        <v>4.992</v>
      </c>
      <c r="DF63" s="32">
        <f t="shared" si="107"/>
        <v>10.521600000000001</v>
      </c>
    </row>
    <row r="64" spans="1:110" ht="12.6" customHeight="1">
      <c r="A64" s="17" t="s">
        <v>11</v>
      </c>
      <c r="B64" s="28">
        <v>2043</v>
      </c>
      <c r="C64" s="28">
        <f>B64*4</f>
        <v>8172</v>
      </c>
      <c r="D64" s="32">
        <f t="shared" si="1"/>
        <v>8.1720000000000006</v>
      </c>
      <c r="E64" s="32">
        <f t="shared" si="2"/>
        <v>8.4988800000000015</v>
      </c>
      <c r="F64" s="32">
        <f t="shared" si="3"/>
        <v>8.8257600000000007</v>
      </c>
      <c r="G64" s="32">
        <f t="shared" si="4"/>
        <v>9.1526400000000017</v>
      </c>
      <c r="H64" s="32">
        <f t="shared" si="5"/>
        <v>9.4795199999999991</v>
      </c>
      <c r="I64" s="32">
        <f t="shared" si="6"/>
        <v>9.8064</v>
      </c>
      <c r="J64" s="32">
        <f t="shared" si="7"/>
        <v>10.133280000000001</v>
      </c>
      <c r="K64" s="32">
        <f t="shared" si="8"/>
        <v>10.46016</v>
      </c>
      <c r="L64" s="32">
        <f t="shared" si="9"/>
        <v>10.787040000000001</v>
      </c>
      <c r="M64" s="32">
        <f t="shared" si="10"/>
        <v>11.11392</v>
      </c>
      <c r="N64" s="32">
        <f t="shared" si="11"/>
        <v>11.440799999999999</v>
      </c>
      <c r="O64" s="32">
        <f t="shared" si="12"/>
        <v>11.76768</v>
      </c>
      <c r="P64" s="32">
        <f t="shared" si="13"/>
        <v>12.09456</v>
      </c>
      <c r="Q64" s="32">
        <f t="shared" si="14"/>
        <v>12.42144</v>
      </c>
      <c r="R64" s="32">
        <f t="shared" si="15"/>
        <v>12.74832</v>
      </c>
      <c r="S64" s="32">
        <f t="shared" si="16"/>
        <v>13.075200000000001</v>
      </c>
      <c r="T64" s="32">
        <f t="shared" si="17"/>
        <v>13.40208</v>
      </c>
      <c r="U64" s="32">
        <f t="shared" si="18"/>
        <v>13.728959999999999</v>
      </c>
      <c r="V64" s="32">
        <f t="shared" si="19"/>
        <v>14.05584</v>
      </c>
      <c r="W64" s="32">
        <f t="shared" si="20"/>
        <v>15.036480000000001</v>
      </c>
      <c r="X64" s="32">
        <f t="shared" si="21"/>
        <v>15.363359999999998</v>
      </c>
      <c r="Y64" s="32">
        <f t="shared" si="22"/>
        <v>15.690239999999999</v>
      </c>
      <c r="Z64" s="32">
        <f t="shared" si="23"/>
        <v>16.017119999999998</v>
      </c>
      <c r="AA64" s="32">
        <f t="shared" si="24"/>
        <v>16.344000000000001</v>
      </c>
      <c r="AB64" s="32">
        <f t="shared" si="25"/>
        <v>16.67088</v>
      </c>
      <c r="AC64" s="32">
        <f t="shared" si="26"/>
        <v>16.997760000000003</v>
      </c>
      <c r="AD64" s="32">
        <f t="shared" si="27"/>
        <v>17.324639999999999</v>
      </c>
      <c r="AE64" s="32">
        <f t="shared" si="28"/>
        <v>17.651520000000001</v>
      </c>
      <c r="AF64" s="32">
        <f t="shared" si="29"/>
        <v>17.978400000000001</v>
      </c>
      <c r="AG64" s="32">
        <f t="shared" si="30"/>
        <v>18.305280000000003</v>
      </c>
      <c r="AH64" s="32">
        <f t="shared" si="31"/>
        <v>18.632159999999999</v>
      </c>
      <c r="AI64" s="32">
        <f t="shared" si="32"/>
        <v>18.959039999999998</v>
      </c>
      <c r="AJ64" s="32">
        <f t="shared" si="33"/>
        <v>19.285919999999997</v>
      </c>
      <c r="AK64" s="32">
        <f t="shared" si="34"/>
        <v>19.6128</v>
      </c>
      <c r="AL64" s="32">
        <f t="shared" si="35"/>
        <v>19.939679999999999</v>
      </c>
      <c r="AM64" s="32">
        <f t="shared" si="36"/>
        <v>20.266560000000002</v>
      </c>
      <c r="AN64" s="32">
        <f t="shared" si="37"/>
        <v>20.593439999999998</v>
      </c>
      <c r="AO64" s="32">
        <f t="shared" si="38"/>
        <v>20.92032</v>
      </c>
      <c r="AP64" s="32">
        <f t="shared" si="39"/>
        <v>21.247199999999999</v>
      </c>
      <c r="AQ64" s="32">
        <f t="shared" si="40"/>
        <v>21.574080000000002</v>
      </c>
      <c r="AR64" s="32">
        <f t="shared" si="41"/>
        <v>21.900960000000001</v>
      </c>
      <c r="AS64" s="32">
        <f t="shared" si="42"/>
        <v>22.22784</v>
      </c>
      <c r="AT64" s="32">
        <f t="shared" si="43"/>
        <v>22.554719999999996</v>
      </c>
      <c r="AU64" s="32">
        <f t="shared" si="44"/>
        <v>22.881599999999999</v>
      </c>
      <c r="AV64" s="32">
        <f t="shared" si="45"/>
        <v>23.208479999999998</v>
      </c>
      <c r="AW64" s="32">
        <f t="shared" si="46"/>
        <v>23.535360000000001</v>
      </c>
      <c r="AX64" s="32">
        <f t="shared" si="47"/>
        <v>23.862239999999996</v>
      </c>
      <c r="AY64" s="32">
        <f t="shared" si="48"/>
        <v>24.189119999999999</v>
      </c>
      <c r="AZ64" s="32">
        <f t="shared" si="49"/>
        <v>24.515999999999998</v>
      </c>
      <c r="BA64" s="32">
        <f t="shared" si="50"/>
        <v>24.842880000000001</v>
      </c>
      <c r="BB64" s="32">
        <f t="shared" si="51"/>
        <v>25.169760000000004</v>
      </c>
      <c r="BC64" s="32">
        <f t="shared" si="52"/>
        <v>25.496639999999999</v>
      </c>
      <c r="BD64" s="32">
        <f t="shared" si="53"/>
        <v>25.823520000000002</v>
      </c>
      <c r="BE64" s="32">
        <f t="shared" si="54"/>
        <v>26.150400000000001</v>
      </c>
      <c r="BF64" s="32">
        <f t="shared" si="55"/>
        <v>26.477280000000004</v>
      </c>
      <c r="BG64" s="32">
        <f t="shared" si="56"/>
        <v>26.80416</v>
      </c>
      <c r="BH64" s="32">
        <f t="shared" si="57"/>
        <v>27.131039999999999</v>
      </c>
      <c r="BI64" s="32">
        <f t="shared" si="58"/>
        <v>27.457919999999998</v>
      </c>
      <c r="BJ64" s="32">
        <f t="shared" si="59"/>
        <v>27.784800000000001</v>
      </c>
      <c r="BK64" s="32">
        <f t="shared" si="60"/>
        <v>28.11168</v>
      </c>
      <c r="BL64" s="32">
        <f t="shared" si="61"/>
        <v>28.438560000000003</v>
      </c>
      <c r="BM64" s="32">
        <f t="shared" si="62"/>
        <v>28.765439999999998</v>
      </c>
      <c r="BN64" s="32">
        <f t="shared" si="63"/>
        <v>29.092320000000001</v>
      </c>
      <c r="BO64" s="32">
        <f t="shared" si="64"/>
        <v>30.072960000000002</v>
      </c>
      <c r="BP64" s="32">
        <f t="shared" si="65"/>
        <v>30.726719999999997</v>
      </c>
      <c r="BQ64" s="32">
        <f t="shared" si="66"/>
        <v>31.380479999999999</v>
      </c>
      <c r="BR64" s="32">
        <f t="shared" si="67"/>
        <v>31.707360000000001</v>
      </c>
      <c r="BS64" s="32">
        <f t="shared" si="68"/>
        <v>32.034239999999997</v>
      </c>
      <c r="BT64" s="32">
        <f t="shared" si="69"/>
        <v>32.36112</v>
      </c>
      <c r="BU64" s="32">
        <f t="shared" si="70"/>
        <v>32.688000000000002</v>
      </c>
      <c r="BV64" s="32">
        <f t="shared" si="71"/>
        <v>33.341760000000001</v>
      </c>
      <c r="BW64" s="32">
        <f t="shared" si="72"/>
        <v>33.668639999999996</v>
      </c>
      <c r="BX64" s="32">
        <f t="shared" si="73"/>
        <v>33.995520000000006</v>
      </c>
      <c r="BY64" s="32">
        <f t="shared" si="74"/>
        <v>34.322400000000002</v>
      </c>
      <c r="BZ64" s="32">
        <f t="shared" si="75"/>
        <v>34.97616</v>
      </c>
      <c r="CA64" s="32">
        <f t="shared" si="76"/>
        <v>35.956800000000001</v>
      </c>
      <c r="CB64" s="32">
        <f t="shared" si="77"/>
        <v>36.610560000000007</v>
      </c>
      <c r="CC64" s="32">
        <f t="shared" si="78"/>
        <v>36.937439999999995</v>
      </c>
      <c r="CD64" s="32">
        <f t="shared" si="79"/>
        <v>37.264319999999998</v>
      </c>
      <c r="CE64" s="32">
        <f t="shared" si="80"/>
        <v>37.591200000000001</v>
      </c>
      <c r="CF64" s="32">
        <f t="shared" si="81"/>
        <v>38.571839999999995</v>
      </c>
      <c r="CG64" s="32">
        <f t="shared" si="82"/>
        <v>38.898720000000004</v>
      </c>
      <c r="CH64" s="32">
        <f t="shared" si="83"/>
        <v>39.879359999999998</v>
      </c>
      <c r="CI64" s="32">
        <f t="shared" si="84"/>
        <v>40.206240000000001</v>
      </c>
      <c r="CJ64" s="32">
        <f t="shared" si="85"/>
        <v>40.533120000000004</v>
      </c>
      <c r="CK64" s="32">
        <f t="shared" si="86"/>
        <v>41.186879999999995</v>
      </c>
      <c r="CL64" s="32">
        <f t="shared" si="87"/>
        <v>42.494399999999999</v>
      </c>
      <c r="CM64" s="32">
        <f t="shared" si="88"/>
        <v>42.821280000000002</v>
      </c>
      <c r="CN64" s="32">
        <f t="shared" si="89"/>
        <v>44.782560000000004</v>
      </c>
      <c r="CO64" s="32">
        <f t="shared" si="90"/>
        <v>45.109439999999992</v>
      </c>
      <c r="CP64" s="32">
        <f t="shared" si="91"/>
        <v>47.397599999999997</v>
      </c>
      <c r="CQ64" s="32">
        <f t="shared" si="92"/>
        <v>49.358879999999999</v>
      </c>
      <c r="CR64" s="32">
        <f t="shared" si="93"/>
        <v>49.685760000000002</v>
      </c>
      <c r="CS64" s="32">
        <f t="shared" si="94"/>
        <v>50.012639999999998</v>
      </c>
      <c r="CT64" s="32">
        <f t="shared" si="95"/>
        <v>52.300800000000002</v>
      </c>
      <c r="CU64" s="32">
        <f t="shared" si="96"/>
        <v>52.954560000000008</v>
      </c>
      <c r="CV64" s="32">
        <f t="shared" si="97"/>
        <v>53.935199999999995</v>
      </c>
      <c r="CW64" s="32">
        <f t="shared" si="98"/>
        <v>57.857759999999999</v>
      </c>
      <c r="CX64" s="32">
        <f t="shared" si="99"/>
        <v>59.819040000000001</v>
      </c>
      <c r="CY64" s="32">
        <f t="shared" si="100"/>
        <v>60.145920000000004</v>
      </c>
      <c r="CZ64" s="32">
        <f t="shared" si="101"/>
        <v>61.780320000000003</v>
      </c>
      <c r="DA64" s="32">
        <f t="shared" si="102"/>
        <v>62.107199999999999</v>
      </c>
      <c r="DB64" s="32">
        <f t="shared" si="103"/>
        <v>62.760959999999997</v>
      </c>
      <c r="DC64" s="32">
        <f t="shared" si="104"/>
        <v>67.01039999999999</v>
      </c>
      <c r="DD64" s="32">
        <f t="shared" si="105"/>
        <v>69.625439999999998</v>
      </c>
      <c r="DE64" s="32">
        <f t="shared" si="106"/>
        <v>84.988799999999998</v>
      </c>
      <c r="DF64" s="32">
        <f t="shared" si="107"/>
        <v>179.13024000000001</v>
      </c>
    </row>
    <row r="65" spans="1:110" ht="12.6" customHeight="1">
      <c r="A65" s="17" t="s">
        <v>72</v>
      </c>
      <c r="B65" s="26">
        <v>2580</v>
      </c>
      <c r="C65" s="28">
        <f t="shared" si="0"/>
        <v>10320</v>
      </c>
      <c r="D65" s="32">
        <f t="shared" si="1"/>
        <v>10.32</v>
      </c>
      <c r="E65" s="32">
        <f t="shared" si="2"/>
        <v>10.732800000000001</v>
      </c>
      <c r="F65" s="32">
        <f t="shared" si="3"/>
        <v>11.1456</v>
      </c>
      <c r="G65" s="32">
        <f t="shared" si="4"/>
        <v>11.558400000000001</v>
      </c>
      <c r="H65" s="32">
        <f t="shared" si="5"/>
        <v>11.9712</v>
      </c>
      <c r="I65" s="32">
        <f t="shared" si="6"/>
        <v>12.384</v>
      </c>
      <c r="J65" s="32">
        <f t="shared" si="7"/>
        <v>12.796799999999999</v>
      </c>
      <c r="K65" s="32">
        <f t="shared" si="8"/>
        <v>13.2096</v>
      </c>
      <c r="L65" s="32">
        <f t="shared" si="9"/>
        <v>13.622400000000001</v>
      </c>
      <c r="M65" s="32">
        <f t="shared" si="10"/>
        <v>14.035200000000001</v>
      </c>
      <c r="N65" s="32">
        <f t="shared" si="11"/>
        <v>14.447999999999999</v>
      </c>
      <c r="O65" s="32">
        <f t="shared" si="12"/>
        <v>14.860799999999999</v>
      </c>
      <c r="P65" s="32">
        <f t="shared" si="13"/>
        <v>15.2736</v>
      </c>
      <c r="Q65" s="32">
        <f t="shared" si="14"/>
        <v>15.686399999999999</v>
      </c>
      <c r="R65" s="32">
        <f t="shared" si="15"/>
        <v>16.0992</v>
      </c>
      <c r="S65" s="32">
        <f t="shared" si="16"/>
        <v>16.512</v>
      </c>
      <c r="T65" s="32">
        <f t="shared" si="17"/>
        <v>16.924799999999998</v>
      </c>
      <c r="U65" s="32">
        <f t="shared" si="18"/>
        <v>17.337599999999998</v>
      </c>
      <c r="V65" s="32">
        <f t="shared" si="19"/>
        <v>17.750400000000003</v>
      </c>
      <c r="W65" s="32">
        <f t="shared" si="20"/>
        <v>18.988799999999998</v>
      </c>
      <c r="X65" s="32">
        <f t="shared" si="21"/>
        <v>19.401599999999998</v>
      </c>
      <c r="Y65" s="32">
        <f t="shared" si="22"/>
        <v>19.814399999999999</v>
      </c>
      <c r="Z65" s="32">
        <f t="shared" si="23"/>
        <v>20.2272</v>
      </c>
      <c r="AA65" s="32">
        <f t="shared" si="24"/>
        <v>20.64</v>
      </c>
      <c r="AB65" s="32">
        <f t="shared" si="25"/>
        <v>21.052799999999998</v>
      </c>
      <c r="AC65" s="32">
        <f t="shared" si="26"/>
        <v>21.465600000000002</v>
      </c>
      <c r="AD65" s="32">
        <f t="shared" si="27"/>
        <v>21.878400000000003</v>
      </c>
      <c r="AE65" s="32">
        <f t="shared" si="28"/>
        <v>22.2912</v>
      </c>
      <c r="AF65" s="32">
        <f t="shared" si="29"/>
        <v>22.704000000000004</v>
      </c>
      <c r="AG65" s="32">
        <f t="shared" si="30"/>
        <v>23.116800000000001</v>
      </c>
      <c r="AH65" s="32">
        <f t="shared" si="31"/>
        <v>23.529599999999999</v>
      </c>
      <c r="AI65" s="32">
        <f t="shared" si="32"/>
        <v>23.942399999999999</v>
      </c>
      <c r="AJ65" s="32">
        <f t="shared" si="33"/>
        <v>24.355199999999996</v>
      </c>
      <c r="AK65" s="32">
        <f t="shared" si="34"/>
        <v>24.768000000000001</v>
      </c>
      <c r="AL65" s="32">
        <f t="shared" si="35"/>
        <v>25.180799999999998</v>
      </c>
      <c r="AM65" s="32">
        <f t="shared" si="36"/>
        <v>25.593599999999999</v>
      </c>
      <c r="AN65" s="32">
        <f t="shared" si="37"/>
        <v>26.006400000000003</v>
      </c>
      <c r="AO65" s="32">
        <f t="shared" si="38"/>
        <v>26.4192</v>
      </c>
      <c r="AP65" s="32">
        <f t="shared" si="39"/>
        <v>26.832000000000001</v>
      </c>
      <c r="AQ65" s="32">
        <f t="shared" si="40"/>
        <v>27.244800000000001</v>
      </c>
      <c r="AR65" s="32">
        <f t="shared" si="41"/>
        <v>27.657600000000002</v>
      </c>
      <c r="AS65" s="32">
        <f t="shared" si="42"/>
        <v>28.070400000000003</v>
      </c>
      <c r="AT65" s="32">
        <f t="shared" si="43"/>
        <v>28.483199999999997</v>
      </c>
      <c r="AU65" s="32">
        <f t="shared" si="44"/>
        <v>28.895999999999997</v>
      </c>
      <c r="AV65" s="32">
        <f t="shared" si="45"/>
        <v>29.308799999999998</v>
      </c>
      <c r="AW65" s="32">
        <f t="shared" si="46"/>
        <v>29.721599999999999</v>
      </c>
      <c r="AX65" s="32">
        <f t="shared" si="47"/>
        <v>30.134399999999999</v>
      </c>
      <c r="AY65" s="32">
        <f t="shared" si="48"/>
        <v>30.5472</v>
      </c>
      <c r="AZ65" s="32">
        <f t="shared" si="49"/>
        <v>30.96</v>
      </c>
      <c r="BA65" s="32">
        <f t="shared" si="50"/>
        <v>31.372799999999998</v>
      </c>
      <c r="BB65" s="32">
        <f t="shared" si="51"/>
        <v>31.785600000000002</v>
      </c>
      <c r="BC65" s="32">
        <f t="shared" si="52"/>
        <v>32.198399999999999</v>
      </c>
      <c r="BD65" s="32">
        <f t="shared" si="53"/>
        <v>32.611200000000004</v>
      </c>
      <c r="BE65" s="32">
        <f t="shared" si="54"/>
        <v>33.024000000000001</v>
      </c>
      <c r="BF65" s="32">
        <f t="shared" si="55"/>
        <v>33.436800000000005</v>
      </c>
      <c r="BG65" s="32">
        <f t="shared" si="56"/>
        <v>33.849599999999995</v>
      </c>
      <c r="BH65" s="32">
        <f t="shared" si="57"/>
        <v>34.2624</v>
      </c>
      <c r="BI65" s="32">
        <f t="shared" si="58"/>
        <v>34.675199999999997</v>
      </c>
      <c r="BJ65" s="32">
        <f t="shared" si="59"/>
        <v>35.088000000000001</v>
      </c>
      <c r="BK65" s="32">
        <f t="shared" si="60"/>
        <v>35.500800000000005</v>
      </c>
      <c r="BL65" s="32">
        <f t="shared" si="61"/>
        <v>35.913599999999995</v>
      </c>
      <c r="BM65" s="32">
        <f t="shared" si="62"/>
        <v>36.3264</v>
      </c>
      <c r="BN65" s="32">
        <f t="shared" si="63"/>
        <v>36.739199999999997</v>
      </c>
      <c r="BO65" s="32">
        <f t="shared" si="64"/>
        <v>37.977599999999995</v>
      </c>
      <c r="BP65" s="32">
        <f t="shared" si="65"/>
        <v>38.803199999999997</v>
      </c>
      <c r="BQ65" s="32">
        <f t="shared" si="66"/>
        <v>39.628799999999998</v>
      </c>
      <c r="BR65" s="32">
        <f t="shared" si="67"/>
        <v>40.041599999999995</v>
      </c>
      <c r="BS65" s="32">
        <f t="shared" si="68"/>
        <v>40.4544</v>
      </c>
      <c r="BT65" s="32">
        <f t="shared" si="69"/>
        <v>40.867199999999997</v>
      </c>
      <c r="BU65" s="32">
        <f t="shared" si="70"/>
        <v>41.28</v>
      </c>
      <c r="BV65" s="32">
        <f t="shared" si="71"/>
        <v>42.105599999999995</v>
      </c>
      <c r="BW65" s="32">
        <f t="shared" si="72"/>
        <v>42.5184</v>
      </c>
      <c r="BX65" s="32">
        <f t="shared" si="73"/>
        <v>42.931200000000004</v>
      </c>
      <c r="BY65" s="32">
        <f t="shared" si="74"/>
        <v>43.344000000000001</v>
      </c>
      <c r="BZ65" s="32">
        <f t="shared" si="75"/>
        <v>44.169600000000003</v>
      </c>
      <c r="CA65" s="32">
        <f t="shared" si="76"/>
        <v>45.408000000000008</v>
      </c>
      <c r="CB65" s="32">
        <f t="shared" si="77"/>
        <v>46.233600000000003</v>
      </c>
      <c r="CC65" s="32">
        <f t="shared" si="78"/>
        <v>46.646399999999993</v>
      </c>
      <c r="CD65" s="32">
        <f t="shared" si="79"/>
        <v>47.059199999999997</v>
      </c>
      <c r="CE65" s="32">
        <f t="shared" si="80"/>
        <v>47.471999999999994</v>
      </c>
      <c r="CF65" s="32">
        <f t="shared" si="81"/>
        <v>48.710399999999993</v>
      </c>
      <c r="CG65" s="32">
        <f t="shared" si="82"/>
        <v>49.123199999999997</v>
      </c>
      <c r="CH65" s="32">
        <f t="shared" si="83"/>
        <v>50.361599999999996</v>
      </c>
      <c r="CI65" s="32">
        <f t="shared" si="84"/>
        <v>50.7744</v>
      </c>
      <c r="CJ65" s="32">
        <f t="shared" si="85"/>
        <v>51.187199999999997</v>
      </c>
      <c r="CK65" s="32">
        <f t="shared" si="86"/>
        <v>52.012800000000006</v>
      </c>
      <c r="CL65" s="32">
        <f t="shared" si="87"/>
        <v>53.664000000000001</v>
      </c>
      <c r="CM65" s="32">
        <f t="shared" si="88"/>
        <v>54.076800000000006</v>
      </c>
      <c r="CN65" s="32">
        <f t="shared" si="89"/>
        <v>56.553600000000003</v>
      </c>
      <c r="CO65" s="32">
        <f t="shared" si="90"/>
        <v>56.966399999999993</v>
      </c>
      <c r="CP65" s="32">
        <f t="shared" si="91"/>
        <v>59.856000000000002</v>
      </c>
      <c r="CQ65" s="32">
        <f t="shared" si="92"/>
        <v>62.332800000000006</v>
      </c>
      <c r="CR65" s="32">
        <f t="shared" si="93"/>
        <v>62.745599999999996</v>
      </c>
      <c r="CS65" s="32">
        <f t="shared" si="94"/>
        <v>63.1584</v>
      </c>
      <c r="CT65" s="32">
        <f t="shared" si="95"/>
        <v>66.048000000000002</v>
      </c>
      <c r="CU65" s="32">
        <f t="shared" si="96"/>
        <v>66.87360000000001</v>
      </c>
      <c r="CV65" s="32">
        <f t="shared" si="97"/>
        <v>68.111999999999995</v>
      </c>
      <c r="CW65" s="32">
        <f t="shared" si="98"/>
        <v>73.065600000000003</v>
      </c>
      <c r="CX65" s="32">
        <f t="shared" si="99"/>
        <v>75.542400000000015</v>
      </c>
      <c r="CY65" s="32">
        <f t="shared" si="100"/>
        <v>75.955199999999991</v>
      </c>
      <c r="CZ65" s="32">
        <f t="shared" si="101"/>
        <v>78.019199999999998</v>
      </c>
      <c r="DA65" s="32">
        <f t="shared" si="102"/>
        <v>78.432000000000002</v>
      </c>
      <c r="DB65" s="32">
        <f t="shared" si="103"/>
        <v>79.257599999999996</v>
      </c>
      <c r="DC65" s="32">
        <f t="shared" si="104"/>
        <v>84.623999999999981</v>
      </c>
      <c r="DD65" s="32">
        <f t="shared" si="105"/>
        <v>87.926400000000001</v>
      </c>
      <c r="DE65" s="32">
        <f t="shared" si="106"/>
        <v>107.328</v>
      </c>
      <c r="DF65" s="32">
        <f t="shared" si="107"/>
        <v>226.21440000000001</v>
      </c>
    </row>
    <row r="66" spans="1:110" ht="12.6" customHeight="1">
      <c r="A66" s="17" t="s">
        <v>73</v>
      </c>
      <c r="B66" s="28">
        <v>2362</v>
      </c>
      <c r="C66" s="28">
        <f t="shared" si="0"/>
        <v>9448</v>
      </c>
      <c r="D66" s="32">
        <f t="shared" si="1"/>
        <v>9.4480000000000004</v>
      </c>
      <c r="E66" s="32">
        <f t="shared" si="2"/>
        <v>9.82592</v>
      </c>
      <c r="F66" s="32">
        <f t="shared" si="3"/>
        <v>10.20384</v>
      </c>
      <c r="G66" s="32">
        <f t="shared" si="4"/>
        <v>10.581760000000001</v>
      </c>
      <c r="H66" s="32">
        <f t="shared" si="5"/>
        <v>10.959679999999999</v>
      </c>
      <c r="I66" s="32">
        <f t="shared" si="6"/>
        <v>11.3376</v>
      </c>
      <c r="J66" s="32">
        <f t="shared" si="7"/>
        <v>11.71552</v>
      </c>
      <c r="K66" s="32">
        <f t="shared" si="8"/>
        <v>12.093440000000001</v>
      </c>
      <c r="L66" s="32">
        <f t="shared" si="9"/>
        <v>12.471360000000001</v>
      </c>
      <c r="M66" s="32">
        <f t="shared" si="10"/>
        <v>12.84928</v>
      </c>
      <c r="N66" s="32">
        <f t="shared" si="11"/>
        <v>13.227199999999998</v>
      </c>
      <c r="O66" s="32">
        <f t="shared" si="12"/>
        <v>13.605119999999999</v>
      </c>
      <c r="P66" s="32">
        <f t="shared" si="13"/>
        <v>13.983039999999999</v>
      </c>
      <c r="Q66" s="32">
        <f t="shared" si="14"/>
        <v>14.36096</v>
      </c>
      <c r="R66" s="32">
        <f t="shared" si="15"/>
        <v>14.738880000000002</v>
      </c>
      <c r="S66" s="32">
        <f t="shared" si="16"/>
        <v>15.116800000000001</v>
      </c>
      <c r="T66" s="32">
        <f t="shared" si="17"/>
        <v>15.494719999999999</v>
      </c>
      <c r="U66" s="32">
        <f t="shared" si="18"/>
        <v>15.872639999999999</v>
      </c>
      <c r="V66" s="32">
        <f t="shared" si="19"/>
        <v>16.25056</v>
      </c>
      <c r="W66" s="32">
        <f t="shared" si="20"/>
        <v>17.384319999999999</v>
      </c>
      <c r="X66" s="32">
        <f t="shared" si="21"/>
        <v>17.762239999999998</v>
      </c>
      <c r="Y66" s="32">
        <f t="shared" si="22"/>
        <v>18.140160000000002</v>
      </c>
      <c r="Z66" s="32">
        <f t="shared" si="23"/>
        <v>18.518079999999998</v>
      </c>
      <c r="AA66" s="32">
        <f t="shared" si="24"/>
        <v>18.896000000000001</v>
      </c>
      <c r="AB66" s="32">
        <f t="shared" si="25"/>
        <v>19.27392</v>
      </c>
      <c r="AC66" s="32">
        <f t="shared" si="26"/>
        <v>19.65184</v>
      </c>
      <c r="AD66" s="32">
        <f t="shared" si="27"/>
        <v>20.029760000000003</v>
      </c>
      <c r="AE66" s="32">
        <f t="shared" si="28"/>
        <v>20.407679999999999</v>
      </c>
      <c r="AF66" s="32">
        <f t="shared" si="29"/>
        <v>20.785600000000002</v>
      </c>
      <c r="AG66" s="32">
        <f t="shared" si="30"/>
        <v>21.163520000000002</v>
      </c>
      <c r="AH66" s="32">
        <f t="shared" si="31"/>
        <v>21.541439999999998</v>
      </c>
      <c r="AI66" s="32">
        <f t="shared" si="32"/>
        <v>21.919359999999998</v>
      </c>
      <c r="AJ66" s="32">
        <f t="shared" si="33"/>
        <v>22.297279999999997</v>
      </c>
      <c r="AK66" s="32">
        <f t="shared" si="34"/>
        <v>22.6752</v>
      </c>
      <c r="AL66" s="32">
        <f t="shared" si="35"/>
        <v>23.05312</v>
      </c>
      <c r="AM66" s="32">
        <f t="shared" si="36"/>
        <v>23.431039999999999</v>
      </c>
      <c r="AN66" s="32">
        <f t="shared" si="37"/>
        <v>23.808959999999999</v>
      </c>
      <c r="AO66" s="32">
        <f t="shared" si="38"/>
        <v>24.186880000000002</v>
      </c>
      <c r="AP66" s="32">
        <f t="shared" si="39"/>
        <v>24.564799999999998</v>
      </c>
      <c r="AQ66" s="32">
        <f t="shared" si="40"/>
        <v>24.942720000000001</v>
      </c>
      <c r="AR66" s="32">
        <f t="shared" si="41"/>
        <v>25.320640000000004</v>
      </c>
      <c r="AS66" s="32">
        <f t="shared" si="42"/>
        <v>25.698560000000001</v>
      </c>
      <c r="AT66" s="32">
        <f t="shared" si="43"/>
        <v>26.07648</v>
      </c>
      <c r="AU66" s="32">
        <f t="shared" si="44"/>
        <v>26.454399999999996</v>
      </c>
      <c r="AV66" s="32">
        <f t="shared" si="45"/>
        <v>26.832319999999999</v>
      </c>
      <c r="AW66" s="32">
        <f t="shared" si="46"/>
        <v>27.210239999999999</v>
      </c>
      <c r="AX66" s="32">
        <f t="shared" si="47"/>
        <v>27.588159999999998</v>
      </c>
      <c r="AY66" s="32">
        <f t="shared" si="48"/>
        <v>27.966079999999998</v>
      </c>
      <c r="AZ66" s="32">
        <f t="shared" si="49"/>
        <v>28.344000000000001</v>
      </c>
      <c r="BA66" s="32">
        <f t="shared" si="50"/>
        <v>28.721920000000001</v>
      </c>
      <c r="BB66" s="32">
        <f t="shared" si="51"/>
        <v>29.09984</v>
      </c>
      <c r="BC66" s="32">
        <f t="shared" si="52"/>
        <v>29.477760000000004</v>
      </c>
      <c r="BD66" s="32">
        <f t="shared" si="53"/>
        <v>29.85568</v>
      </c>
      <c r="BE66" s="32">
        <f t="shared" si="54"/>
        <v>30.233600000000003</v>
      </c>
      <c r="BF66" s="32">
        <f t="shared" si="55"/>
        <v>30.611519999999999</v>
      </c>
      <c r="BG66" s="32">
        <f t="shared" si="56"/>
        <v>30.989439999999998</v>
      </c>
      <c r="BH66" s="32">
        <f t="shared" si="57"/>
        <v>31.367359999999998</v>
      </c>
      <c r="BI66" s="32">
        <f t="shared" si="58"/>
        <v>31.745279999999998</v>
      </c>
      <c r="BJ66" s="32">
        <f t="shared" si="59"/>
        <v>32.123200000000004</v>
      </c>
      <c r="BK66" s="32">
        <f t="shared" si="60"/>
        <v>32.50112</v>
      </c>
      <c r="BL66" s="32">
        <f t="shared" si="61"/>
        <v>32.879040000000003</v>
      </c>
      <c r="BM66" s="32">
        <f t="shared" si="62"/>
        <v>33.256959999999999</v>
      </c>
      <c r="BN66" s="32">
        <f t="shared" si="63"/>
        <v>33.634879999999995</v>
      </c>
      <c r="BO66" s="32">
        <f t="shared" si="64"/>
        <v>34.768639999999998</v>
      </c>
      <c r="BP66" s="32">
        <f t="shared" si="65"/>
        <v>35.524479999999997</v>
      </c>
      <c r="BQ66" s="32">
        <f t="shared" si="66"/>
        <v>36.280320000000003</v>
      </c>
      <c r="BR66" s="32">
        <f t="shared" si="67"/>
        <v>36.658239999999999</v>
      </c>
      <c r="BS66" s="32">
        <f t="shared" si="68"/>
        <v>37.036159999999995</v>
      </c>
      <c r="BT66" s="32">
        <f t="shared" si="69"/>
        <v>37.414079999999998</v>
      </c>
      <c r="BU66" s="32">
        <f t="shared" si="70"/>
        <v>37.792000000000002</v>
      </c>
      <c r="BV66" s="32">
        <f t="shared" si="71"/>
        <v>38.547840000000001</v>
      </c>
      <c r="BW66" s="32">
        <f t="shared" si="72"/>
        <v>38.925760000000004</v>
      </c>
      <c r="BX66" s="32">
        <f t="shared" si="73"/>
        <v>39.30368</v>
      </c>
      <c r="BY66" s="32">
        <f t="shared" si="74"/>
        <v>39.681599999999996</v>
      </c>
      <c r="BZ66" s="32">
        <f t="shared" si="75"/>
        <v>40.437440000000002</v>
      </c>
      <c r="CA66" s="32">
        <f t="shared" si="76"/>
        <v>41.571200000000005</v>
      </c>
      <c r="CB66" s="32">
        <f t="shared" si="77"/>
        <v>42.327040000000004</v>
      </c>
      <c r="CC66" s="32">
        <f t="shared" si="78"/>
        <v>42.70496</v>
      </c>
      <c r="CD66" s="32">
        <f t="shared" si="79"/>
        <v>43.082879999999996</v>
      </c>
      <c r="CE66" s="32">
        <f t="shared" si="80"/>
        <v>43.460799999999999</v>
      </c>
      <c r="CF66" s="32">
        <f t="shared" si="81"/>
        <v>44.594559999999994</v>
      </c>
      <c r="CG66" s="32">
        <f t="shared" si="82"/>
        <v>44.972479999999997</v>
      </c>
      <c r="CH66" s="32">
        <f t="shared" si="83"/>
        <v>46.10624</v>
      </c>
      <c r="CI66" s="32">
        <f t="shared" si="84"/>
        <v>46.484159999999996</v>
      </c>
      <c r="CJ66" s="32">
        <f t="shared" si="85"/>
        <v>46.862079999999999</v>
      </c>
      <c r="CK66" s="32">
        <f t="shared" si="86"/>
        <v>47.617919999999998</v>
      </c>
      <c r="CL66" s="32">
        <f t="shared" si="87"/>
        <v>49.129599999999996</v>
      </c>
      <c r="CM66" s="32">
        <f t="shared" si="88"/>
        <v>49.507520000000007</v>
      </c>
      <c r="CN66" s="32">
        <f t="shared" si="89"/>
        <v>51.775040000000004</v>
      </c>
      <c r="CO66" s="32">
        <f t="shared" si="90"/>
        <v>52.15296</v>
      </c>
      <c r="CP66" s="32">
        <f t="shared" si="91"/>
        <v>54.798400000000001</v>
      </c>
      <c r="CQ66" s="32">
        <f t="shared" si="92"/>
        <v>57.065919999999998</v>
      </c>
      <c r="CR66" s="32">
        <f t="shared" si="93"/>
        <v>57.443840000000002</v>
      </c>
      <c r="CS66" s="32">
        <f t="shared" si="94"/>
        <v>57.821760000000005</v>
      </c>
      <c r="CT66" s="32">
        <f t="shared" si="95"/>
        <v>60.467200000000005</v>
      </c>
      <c r="CU66" s="32">
        <f t="shared" si="96"/>
        <v>61.223039999999997</v>
      </c>
      <c r="CV66" s="32">
        <f t="shared" si="97"/>
        <v>62.356799999999993</v>
      </c>
      <c r="CW66" s="32">
        <f t="shared" si="98"/>
        <v>66.891840000000002</v>
      </c>
      <c r="CX66" s="32">
        <f t="shared" si="99"/>
        <v>69.159360000000007</v>
      </c>
      <c r="CY66" s="32">
        <f t="shared" si="100"/>
        <v>69.537279999999996</v>
      </c>
      <c r="CZ66" s="32">
        <f t="shared" si="101"/>
        <v>71.426879999999997</v>
      </c>
      <c r="DA66" s="32">
        <f t="shared" si="102"/>
        <v>71.8048</v>
      </c>
      <c r="DB66" s="32">
        <f t="shared" si="103"/>
        <v>72.560640000000006</v>
      </c>
      <c r="DC66" s="32">
        <f t="shared" si="104"/>
        <v>77.47359999999999</v>
      </c>
      <c r="DD66" s="32">
        <f t="shared" si="105"/>
        <v>80.496959999999987</v>
      </c>
      <c r="DE66" s="32">
        <f t="shared" si="106"/>
        <v>98.259199999999993</v>
      </c>
      <c r="DF66" s="32">
        <f t="shared" si="107"/>
        <v>207.10016000000002</v>
      </c>
    </row>
    <row r="67" spans="1:110" ht="12.6" customHeight="1">
      <c r="A67" s="19" t="s">
        <v>117</v>
      </c>
      <c r="B67" s="26">
        <v>2328</v>
      </c>
      <c r="C67" s="28">
        <f t="shared" si="0"/>
        <v>9312</v>
      </c>
      <c r="D67" s="32">
        <f t="shared" si="1"/>
        <v>9.3119999999999994</v>
      </c>
      <c r="E67" s="32">
        <f t="shared" si="2"/>
        <v>9.6844799999999989</v>
      </c>
      <c r="F67" s="32">
        <f t="shared" si="3"/>
        <v>10.05696</v>
      </c>
      <c r="G67" s="32">
        <f t="shared" si="4"/>
        <v>10.429440000000001</v>
      </c>
      <c r="H67" s="32">
        <f t="shared" si="5"/>
        <v>10.801920000000001</v>
      </c>
      <c r="I67" s="32">
        <f t="shared" si="6"/>
        <v>11.1744</v>
      </c>
      <c r="J67" s="32">
        <f t="shared" si="7"/>
        <v>11.54688</v>
      </c>
      <c r="K67" s="32">
        <f t="shared" si="8"/>
        <v>11.919360000000001</v>
      </c>
      <c r="L67" s="32">
        <f t="shared" si="9"/>
        <v>12.291840000000001</v>
      </c>
      <c r="M67" s="32">
        <f t="shared" si="10"/>
        <v>12.664320000000002</v>
      </c>
      <c r="N67" s="32">
        <f t="shared" si="11"/>
        <v>13.036799999999999</v>
      </c>
      <c r="O67" s="32">
        <f t="shared" si="12"/>
        <v>13.409279999999999</v>
      </c>
      <c r="P67" s="32">
        <f t="shared" si="13"/>
        <v>13.78176</v>
      </c>
      <c r="Q67" s="32">
        <f t="shared" si="14"/>
        <v>14.15424</v>
      </c>
      <c r="R67" s="32">
        <f t="shared" si="15"/>
        <v>14.526720000000001</v>
      </c>
      <c r="S67" s="32">
        <f t="shared" si="16"/>
        <v>14.8992</v>
      </c>
      <c r="T67" s="32">
        <f t="shared" si="17"/>
        <v>15.271679999999998</v>
      </c>
      <c r="U67" s="32">
        <f t="shared" si="18"/>
        <v>15.644159999999999</v>
      </c>
      <c r="V67" s="32">
        <f t="shared" si="19"/>
        <v>16.016639999999999</v>
      </c>
      <c r="W67" s="32">
        <f t="shared" si="20"/>
        <v>17.134080000000001</v>
      </c>
      <c r="X67" s="32">
        <f t="shared" si="21"/>
        <v>17.506559999999997</v>
      </c>
      <c r="Y67" s="32">
        <f t="shared" si="22"/>
        <v>17.87904</v>
      </c>
      <c r="Z67" s="32">
        <f t="shared" si="23"/>
        <v>18.251519999999999</v>
      </c>
      <c r="AA67" s="32">
        <f t="shared" si="24"/>
        <v>18.623999999999999</v>
      </c>
      <c r="AB67" s="32">
        <f t="shared" si="25"/>
        <v>18.996479999999998</v>
      </c>
      <c r="AC67" s="32">
        <f t="shared" si="26"/>
        <v>19.368959999999998</v>
      </c>
      <c r="AD67" s="32">
        <f t="shared" si="27"/>
        <v>19.741440000000001</v>
      </c>
      <c r="AE67" s="32">
        <f t="shared" si="28"/>
        <v>20.11392</v>
      </c>
      <c r="AF67" s="32">
        <f t="shared" si="29"/>
        <v>20.4864</v>
      </c>
      <c r="AG67" s="32">
        <f t="shared" si="30"/>
        <v>20.858880000000003</v>
      </c>
      <c r="AH67" s="32">
        <f t="shared" si="31"/>
        <v>21.231359999999999</v>
      </c>
      <c r="AI67" s="32">
        <f t="shared" si="32"/>
        <v>21.603840000000002</v>
      </c>
      <c r="AJ67" s="32">
        <f t="shared" si="33"/>
        <v>21.976320000000001</v>
      </c>
      <c r="AK67" s="32">
        <f t="shared" si="34"/>
        <v>22.348800000000001</v>
      </c>
      <c r="AL67" s="32">
        <f t="shared" si="35"/>
        <v>22.72128</v>
      </c>
      <c r="AM67" s="32">
        <f t="shared" si="36"/>
        <v>23.09376</v>
      </c>
      <c r="AN67" s="32">
        <f t="shared" si="37"/>
        <v>23.466240000000003</v>
      </c>
      <c r="AO67" s="32">
        <f t="shared" si="38"/>
        <v>23.838720000000002</v>
      </c>
      <c r="AP67" s="32">
        <f t="shared" si="39"/>
        <v>24.211200000000002</v>
      </c>
      <c r="AQ67" s="32">
        <f t="shared" si="40"/>
        <v>24.583680000000001</v>
      </c>
      <c r="AR67" s="32">
        <f t="shared" si="41"/>
        <v>24.956160000000001</v>
      </c>
      <c r="AS67" s="32">
        <f t="shared" si="42"/>
        <v>25.328640000000004</v>
      </c>
      <c r="AT67" s="32">
        <f t="shared" si="43"/>
        <v>25.70112</v>
      </c>
      <c r="AU67" s="32">
        <f t="shared" si="44"/>
        <v>26.073599999999999</v>
      </c>
      <c r="AV67" s="32">
        <f t="shared" si="45"/>
        <v>26.446079999999998</v>
      </c>
      <c r="AW67" s="32">
        <f t="shared" si="46"/>
        <v>26.818559999999998</v>
      </c>
      <c r="AX67" s="32">
        <f t="shared" si="47"/>
        <v>27.191040000000001</v>
      </c>
      <c r="AY67" s="32">
        <f t="shared" si="48"/>
        <v>27.56352</v>
      </c>
      <c r="AZ67" s="32">
        <f t="shared" si="49"/>
        <v>27.936</v>
      </c>
      <c r="BA67" s="32">
        <f t="shared" si="50"/>
        <v>28.308479999999999</v>
      </c>
      <c r="BB67" s="32">
        <f t="shared" si="51"/>
        <v>28.680959999999999</v>
      </c>
      <c r="BC67" s="32">
        <f t="shared" si="52"/>
        <v>29.053440000000002</v>
      </c>
      <c r="BD67" s="32">
        <f t="shared" si="53"/>
        <v>29.425920000000001</v>
      </c>
      <c r="BE67" s="32">
        <f t="shared" si="54"/>
        <v>29.798400000000001</v>
      </c>
      <c r="BF67" s="32">
        <f t="shared" si="55"/>
        <v>30.17088</v>
      </c>
      <c r="BG67" s="32">
        <f t="shared" si="56"/>
        <v>30.543359999999996</v>
      </c>
      <c r="BH67" s="32">
        <f t="shared" si="57"/>
        <v>30.915839999999999</v>
      </c>
      <c r="BI67" s="32">
        <f t="shared" si="58"/>
        <v>31.288319999999999</v>
      </c>
      <c r="BJ67" s="32">
        <f t="shared" si="59"/>
        <v>31.660799999999998</v>
      </c>
      <c r="BK67" s="32">
        <f t="shared" si="60"/>
        <v>32.033279999999998</v>
      </c>
      <c r="BL67" s="32">
        <f t="shared" si="61"/>
        <v>32.405760000000001</v>
      </c>
      <c r="BM67" s="32">
        <f t="shared" si="62"/>
        <v>32.778239999999997</v>
      </c>
      <c r="BN67" s="32">
        <f t="shared" si="63"/>
        <v>33.15072</v>
      </c>
      <c r="BO67" s="32">
        <f t="shared" si="64"/>
        <v>34.268160000000002</v>
      </c>
      <c r="BP67" s="32">
        <f t="shared" si="65"/>
        <v>35.013119999999994</v>
      </c>
      <c r="BQ67" s="32">
        <f t="shared" si="66"/>
        <v>35.75808</v>
      </c>
      <c r="BR67" s="32">
        <f t="shared" si="67"/>
        <v>36.130559999999996</v>
      </c>
      <c r="BS67" s="32">
        <f t="shared" si="68"/>
        <v>36.503039999999999</v>
      </c>
      <c r="BT67" s="32">
        <f t="shared" si="69"/>
        <v>36.875519999999995</v>
      </c>
      <c r="BU67" s="32">
        <f t="shared" si="70"/>
        <v>37.247999999999998</v>
      </c>
      <c r="BV67" s="32">
        <f t="shared" si="71"/>
        <v>37.992959999999997</v>
      </c>
      <c r="BW67" s="32">
        <f t="shared" si="72"/>
        <v>38.36544</v>
      </c>
      <c r="BX67" s="32">
        <f t="shared" si="73"/>
        <v>38.737919999999995</v>
      </c>
      <c r="BY67" s="32">
        <f t="shared" si="74"/>
        <v>39.110399999999998</v>
      </c>
      <c r="BZ67" s="32">
        <f t="shared" si="75"/>
        <v>39.855359999999997</v>
      </c>
      <c r="CA67" s="32">
        <f t="shared" si="76"/>
        <v>40.972799999999999</v>
      </c>
      <c r="CB67" s="32">
        <f t="shared" si="77"/>
        <v>41.717760000000006</v>
      </c>
      <c r="CC67" s="32">
        <f t="shared" si="78"/>
        <v>42.090240000000001</v>
      </c>
      <c r="CD67" s="32">
        <f t="shared" si="79"/>
        <v>42.462719999999997</v>
      </c>
      <c r="CE67" s="32">
        <f t="shared" si="80"/>
        <v>42.8352</v>
      </c>
      <c r="CF67" s="32">
        <f t="shared" si="81"/>
        <v>43.952640000000002</v>
      </c>
      <c r="CG67" s="32">
        <f t="shared" si="82"/>
        <v>44.325119999999998</v>
      </c>
      <c r="CH67" s="32">
        <f t="shared" si="83"/>
        <v>45.44256</v>
      </c>
      <c r="CI67" s="32">
        <f t="shared" si="84"/>
        <v>45.815040000000003</v>
      </c>
      <c r="CJ67" s="32">
        <f t="shared" si="85"/>
        <v>46.187519999999999</v>
      </c>
      <c r="CK67" s="32">
        <f t="shared" si="86"/>
        <v>46.932480000000005</v>
      </c>
      <c r="CL67" s="32">
        <f t="shared" si="87"/>
        <v>48.422400000000003</v>
      </c>
      <c r="CM67" s="32">
        <f t="shared" si="88"/>
        <v>48.794880000000006</v>
      </c>
      <c r="CN67" s="32">
        <f t="shared" si="89"/>
        <v>51.029760000000003</v>
      </c>
      <c r="CO67" s="32">
        <f t="shared" si="90"/>
        <v>51.402239999999999</v>
      </c>
      <c r="CP67" s="32">
        <f t="shared" si="91"/>
        <v>54.009599999999999</v>
      </c>
      <c r="CQ67" s="32">
        <f t="shared" si="92"/>
        <v>56.244480000000003</v>
      </c>
      <c r="CR67" s="32">
        <f t="shared" si="93"/>
        <v>56.616959999999999</v>
      </c>
      <c r="CS67" s="32">
        <f t="shared" si="94"/>
        <v>56.989440000000002</v>
      </c>
      <c r="CT67" s="32">
        <f t="shared" si="95"/>
        <v>59.596800000000002</v>
      </c>
      <c r="CU67" s="32">
        <f t="shared" si="96"/>
        <v>60.341760000000001</v>
      </c>
      <c r="CV67" s="32">
        <f t="shared" si="97"/>
        <v>61.459199999999996</v>
      </c>
      <c r="CW67" s="32">
        <f t="shared" si="98"/>
        <v>65.928960000000004</v>
      </c>
      <c r="CX67" s="32">
        <f t="shared" si="99"/>
        <v>68.163839999999993</v>
      </c>
      <c r="CY67" s="32">
        <f t="shared" si="100"/>
        <v>68.536320000000003</v>
      </c>
      <c r="CZ67" s="32">
        <f t="shared" si="101"/>
        <v>70.398719999999997</v>
      </c>
      <c r="DA67" s="32">
        <f t="shared" si="102"/>
        <v>70.771199999999993</v>
      </c>
      <c r="DB67" s="32">
        <f t="shared" si="103"/>
        <v>71.516159999999999</v>
      </c>
      <c r="DC67" s="32">
        <f t="shared" si="104"/>
        <v>76.358399999999989</v>
      </c>
      <c r="DD67" s="32">
        <f t="shared" si="105"/>
        <v>79.338239999999985</v>
      </c>
      <c r="DE67" s="32">
        <f t="shared" si="106"/>
        <v>96.844800000000006</v>
      </c>
      <c r="DF67" s="32">
        <f t="shared" si="107"/>
        <v>204.11904000000001</v>
      </c>
    </row>
    <row r="68" spans="1:110" ht="12.6" customHeight="1">
      <c r="A68" s="19" t="s">
        <v>97</v>
      </c>
      <c r="B68" s="28">
        <v>50</v>
      </c>
      <c r="C68" s="28">
        <f t="shared" si="0"/>
        <v>200</v>
      </c>
      <c r="D68" s="32">
        <f t="shared" si="1"/>
        <v>0.2</v>
      </c>
      <c r="E68" s="32">
        <f t="shared" si="2"/>
        <v>0.20799999999999999</v>
      </c>
      <c r="F68" s="32">
        <f t="shared" si="3"/>
        <v>0.216</v>
      </c>
      <c r="G68" s="32">
        <f t="shared" si="4"/>
        <v>0.22400000000000003</v>
      </c>
      <c r="H68" s="32">
        <f t="shared" si="5"/>
        <v>0.23199999999999998</v>
      </c>
      <c r="I68" s="32">
        <f t="shared" si="6"/>
        <v>0.24</v>
      </c>
      <c r="J68" s="32">
        <f t="shared" si="7"/>
        <v>0.248</v>
      </c>
      <c r="K68" s="32">
        <f t="shared" si="8"/>
        <v>0.25600000000000001</v>
      </c>
      <c r="L68" s="32">
        <f t="shared" si="9"/>
        <v>0.26400000000000001</v>
      </c>
      <c r="M68" s="32">
        <f t="shared" si="10"/>
        <v>0.27200000000000002</v>
      </c>
      <c r="N68" s="32">
        <f t="shared" si="11"/>
        <v>0.28000000000000003</v>
      </c>
      <c r="O68" s="32">
        <f t="shared" si="12"/>
        <v>0.28799999999999998</v>
      </c>
      <c r="P68" s="32">
        <f t="shared" si="13"/>
        <v>0.29599999999999999</v>
      </c>
      <c r="Q68" s="32">
        <f t="shared" si="14"/>
        <v>0.30399999999999999</v>
      </c>
      <c r="R68" s="32">
        <f t="shared" si="15"/>
        <v>0.312</v>
      </c>
      <c r="S68" s="32">
        <f t="shared" si="16"/>
        <v>0.32</v>
      </c>
      <c r="T68" s="32">
        <f t="shared" si="17"/>
        <v>0.32800000000000001</v>
      </c>
      <c r="U68" s="32">
        <f t="shared" si="18"/>
        <v>0.33600000000000002</v>
      </c>
      <c r="V68" s="32">
        <f t="shared" si="19"/>
        <v>0.34399999999999997</v>
      </c>
      <c r="W68" s="32">
        <f t="shared" si="20"/>
        <v>0.36799999999999999</v>
      </c>
      <c r="X68" s="32">
        <f t="shared" si="21"/>
        <v>0.376</v>
      </c>
      <c r="Y68" s="32">
        <f t="shared" si="22"/>
        <v>0.38400000000000001</v>
      </c>
      <c r="Z68" s="32">
        <f t="shared" si="23"/>
        <v>0.39200000000000002</v>
      </c>
      <c r="AA68" s="32">
        <f t="shared" si="24"/>
        <v>0.4</v>
      </c>
      <c r="AB68" s="32">
        <f t="shared" si="25"/>
        <v>0.40799999999999997</v>
      </c>
      <c r="AC68" s="32">
        <f t="shared" si="26"/>
        <v>0.41599999999999998</v>
      </c>
      <c r="AD68" s="32">
        <f t="shared" si="27"/>
        <v>0.42399999999999999</v>
      </c>
      <c r="AE68" s="32">
        <f t="shared" si="28"/>
        <v>0.432</v>
      </c>
      <c r="AF68" s="32">
        <f t="shared" si="29"/>
        <v>0.44000000000000006</v>
      </c>
      <c r="AG68" s="32">
        <f t="shared" si="30"/>
        <v>0.44800000000000006</v>
      </c>
      <c r="AH68" s="32">
        <f t="shared" si="31"/>
        <v>0.45599999999999996</v>
      </c>
      <c r="AI68" s="32">
        <f t="shared" si="32"/>
        <v>0.46399999999999997</v>
      </c>
      <c r="AJ68" s="32">
        <f t="shared" si="33"/>
        <v>0.47199999999999998</v>
      </c>
      <c r="AK68" s="32">
        <f t="shared" si="34"/>
        <v>0.48</v>
      </c>
      <c r="AL68" s="32">
        <f t="shared" si="35"/>
        <v>0.48799999999999999</v>
      </c>
      <c r="AM68" s="32">
        <f t="shared" si="36"/>
        <v>0.496</v>
      </c>
      <c r="AN68" s="32">
        <f t="shared" si="37"/>
        <v>0.504</v>
      </c>
      <c r="AO68" s="32">
        <f t="shared" si="38"/>
        <v>0.51200000000000001</v>
      </c>
      <c r="AP68" s="32">
        <f t="shared" si="39"/>
        <v>0.52</v>
      </c>
      <c r="AQ68" s="32">
        <f t="shared" si="40"/>
        <v>0.52800000000000002</v>
      </c>
      <c r="AR68" s="32">
        <f t="shared" si="41"/>
        <v>0.53600000000000003</v>
      </c>
      <c r="AS68" s="32">
        <f t="shared" si="42"/>
        <v>0.54400000000000004</v>
      </c>
      <c r="AT68" s="32">
        <f t="shared" si="43"/>
        <v>0.55200000000000005</v>
      </c>
      <c r="AU68" s="32">
        <f t="shared" si="44"/>
        <v>0.56000000000000005</v>
      </c>
      <c r="AV68" s="32">
        <f t="shared" si="45"/>
        <v>0.56799999999999995</v>
      </c>
      <c r="AW68" s="32">
        <f t="shared" si="46"/>
        <v>0.57599999999999996</v>
      </c>
      <c r="AX68" s="32">
        <f t="shared" si="47"/>
        <v>0.58399999999999996</v>
      </c>
      <c r="AY68" s="32">
        <f t="shared" si="48"/>
        <v>0.59199999999999997</v>
      </c>
      <c r="AZ68" s="32">
        <f t="shared" si="49"/>
        <v>0.6</v>
      </c>
      <c r="BA68" s="32">
        <f t="shared" si="50"/>
        <v>0.60799999999999998</v>
      </c>
      <c r="BB68" s="32">
        <f t="shared" si="51"/>
        <v>0.61599999999999999</v>
      </c>
      <c r="BC68" s="32">
        <f t="shared" si="52"/>
        <v>0.624</v>
      </c>
      <c r="BD68" s="32">
        <f t="shared" si="53"/>
        <v>0.63200000000000001</v>
      </c>
      <c r="BE68" s="32">
        <f t="shared" si="54"/>
        <v>0.64</v>
      </c>
      <c r="BF68" s="32">
        <f t="shared" si="55"/>
        <v>0.64800000000000002</v>
      </c>
      <c r="BG68" s="32">
        <f t="shared" si="56"/>
        <v>0.65600000000000003</v>
      </c>
      <c r="BH68" s="32">
        <f t="shared" si="57"/>
        <v>0.66400000000000003</v>
      </c>
      <c r="BI68" s="32">
        <f t="shared" si="58"/>
        <v>0.67200000000000004</v>
      </c>
      <c r="BJ68" s="32">
        <f t="shared" si="59"/>
        <v>0.68</v>
      </c>
      <c r="BK68" s="32">
        <f t="shared" si="60"/>
        <v>0.68799999999999994</v>
      </c>
      <c r="BL68" s="32">
        <f t="shared" si="61"/>
        <v>0.69599999999999995</v>
      </c>
      <c r="BM68" s="32">
        <f t="shared" si="62"/>
        <v>0.70399999999999996</v>
      </c>
      <c r="BN68" s="32">
        <f t="shared" si="63"/>
        <v>0.71199999999999997</v>
      </c>
      <c r="BO68" s="32">
        <f t="shared" si="64"/>
        <v>0.73599999999999999</v>
      </c>
      <c r="BP68" s="32">
        <f t="shared" si="65"/>
        <v>0.752</v>
      </c>
      <c r="BQ68" s="32">
        <f t="shared" si="66"/>
        <v>0.76800000000000002</v>
      </c>
      <c r="BR68" s="32">
        <f t="shared" si="67"/>
        <v>0.77600000000000002</v>
      </c>
      <c r="BS68" s="32">
        <f t="shared" si="68"/>
        <v>0.78400000000000003</v>
      </c>
      <c r="BT68" s="32">
        <f t="shared" si="69"/>
        <v>0.79200000000000004</v>
      </c>
      <c r="BU68" s="32">
        <f t="shared" si="70"/>
        <v>0.8</v>
      </c>
      <c r="BV68" s="32">
        <f t="shared" si="71"/>
        <v>0.81599999999999995</v>
      </c>
      <c r="BW68" s="32">
        <f t="shared" si="72"/>
        <v>0.82399999999999995</v>
      </c>
      <c r="BX68" s="32">
        <f t="shared" si="73"/>
        <v>0.83199999999999996</v>
      </c>
      <c r="BY68" s="32">
        <f t="shared" si="74"/>
        <v>0.84</v>
      </c>
      <c r="BZ68" s="32">
        <f t="shared" si="75"/>
        <v>0.85599999999999998</v>
      </c>
      <c r="CA68" s="32">
        <f t="shared" si="76"/>
        <v>0.88000000000000012</v>
      </c>
      <c r="CB68" s="32">
        <f t="shared" si="77"/>
        <v>0.89600000000000013</v>
      </c>
      <c r="CC68" s="32">
        <f t="shared" si="78"/>
        <v>0.90399999999999991</v>
      </c>
      <c r="CD68" s="32">
        <f t="shared" si="79"/>
        <v>0.91199999999999992</v>
      </c>
      <c r="CE68" s="32">
        <f t="shared" si="80"/>
        <v>0.91999999999999993</v>
      </c>
      <c r="CF68" s="32">
        <f t="shared" si="81"/>
        <v>0.94399999999999995</v>
      </c>
      <c r="CG68" s="32">
        <f t="shared" si="82"/>
        <v>0.95199999999999996</v>
      </c>
      <c r="CH68" s="32">
        <f t="shared" si="83"/>
        <v>0.97599999999999998</v>
      </c>
      <c r="CI68" s="32">
        <f t="shared" si="84"/>
        <v>0.98399999999999999</v>
      </c>
      <c r="CJ68" s="32">
        <f t="shared" si="85"/>
        <v>0.99199999999999999</v>
      </c>
      <c r="CK68" s="32">
        <f t="shared" si="86"/>
        <v>1.008</v>
      </c>
      <c r="CL68" s="32">
        <f t="shared" si="87"/>
        <v>1.04</v>
      </c>
      <c r="CM68" s="32">
        <f t="shared" si="88"/>
        <v>1.048</v>
      </c>
      <c r="CN68" s="32">
        <f t="shared" si="89"/>
        <v>1.0960000000000001</v>
      </c>
      <c r="CO68" s="32">
        <f t="shared" si="90"/>
        <v>1.1040000000000001</v>
      </c>
      <c r="CP68" s="32">
        <f t="shared" si="91"/>
        <v>1.1599999999999999</v>
      </c>
      <c r="CQ68" s="32">
        <f t="shared" si="92"/>
        <v>1.208</v>
      </c>
      <c r="CR68" s="32">
        <f t="shared" si="93"/>
        <v>1.216</v>
      </c>
      <c r="CS68" s="32">
        <f t="shared" si="94"/>
        <v>1.224</v>
      </c>
      <c r="CT68" s="32">
        <f t="shared" si="95"/>
        <v>1.28</v>
      </c>
      <c r="CU68" s="32">
        <f t="shared" si="96"/>
        <v>1.296</v>
      </c>
      <c r="CV68" s="32">
        <f t="shared" si="97"/>
        <v>1.32</v>
      </c>
      <c r="CW68" s="32">
        <f t="shared" si="98"/>
        <v>1.4159999999999999</v>
      </c>
      <c r="CX68" s="32">
        <f t="shared" si="99"/>
        <v>1.464</v>
      </c>
      <c r="CY68" s="32">
        <f t="shared" si="100"/>
        <v>1.472</v>
      </c>
      <c r="CZ68" s="32">
        <f t="shared" si="101"/>
        <v>1.512</v>
      </c>
      <c r="DA68" s="32">
        <f t="shared" si="102"/>
        <v>1.52</v>
      </c>
      <c r="DB68" s="32">
        <f t="shared" si="103"/>
        <v>1.536</v>
      </c>
      <c r="DC68" s="32">
        <f t="shared" si="104"/>
        <v>1.6399999999999997</v>
      </c>
      <c r="DD68" s="32">
        <f t="shared" si="105"/>
        <v>1.704</v>
      </c>
      <c r="DE68" s="32">
        <f t="shared" si="106"/>
        <v>2.08</v>
      </c>
      <c r="DF68" s="32">
        <f t="shared" si="107"/>
        <v>4.3840000000000003</v>
      </c>
    </row>
    <row r="69" spans="1:110" ht="12.6" customHeight="1">
      <c r="A69" s="17" t="s">
        <v>52</v>
      </c>
      <c r="B69" s="26">
        <v>850</v>
      </c>
      <c r="C69" s="28">
        <f t="shared" si="0"/>
        <v>3400</v>
      </c>
      <c r="D69" s="32">
        <f t="shared" si="1"/>
        <v>3.4</v>
      </c>
      <c r="E69" s="32">
        <f t="shared" si="2"/>
        <v>3.536</v>
      </c>
      <c r="F69" s="32">
        <f t="shared" si="3"/>
        <v>3.6720000000000006</v>
      </c>
      <c r="G69" s="32">
        <f t="shared" si="4"/>
        <v>3.8080000000000003</v>
      </c>
      <c r="H69" s="32">
        <f t="shared" si="5"/>
        <v>3.9439999999999995</v>
      </c>
      <c r="I69" s="32">
        <f t="shared" si="6"/>
        <v>4.08</v>
      </c>
      <c r="J69" s="32">
        <f t="shared" si="7"/>
        <v>4.2160000000000002</v>
      </c>
      <c r="K69" s="32">
        <f t="shared" si="8"/>
        <v>4.3520000000000003</v>
      </c>
      <c r="L69" s="32">
        <f t="shared" si="9"/>
        <v>4.4880000000000004</v>
      </c>
      <c r="M69" s="32">
        <f t="shared" si="10"/>
        <v>4.6239999999999997</v>
      </c>
      <c r="N69" s="32">
        <f t="shared" si="11"/>
        <v>4.76</v>
      </c>
      <c r="O69" s="32">
        <f t="shared" si="12"/>
        <v>4.8959999999999999</v>
      </c>
      <c r="P69" s="32">
        <f t="shared" si="13"/>
        <v>5.032</v>
      </c>
      <c r="Q69" s="32">
        <f t="shared" si="14"/>
        <v>5.1680000000000001</v>
      </c>
      <c r="R69" s="32">
        <f t="shared" si="15"/>
        <v>5.3040000000000003</v>
      </c>
      <c r="S69" s="32">
        <f t="shared" si="16"/>
        <v>5.44</v>
      </c>
      <c r="T69" s="32">
        <f t="shared" si="17"/>
        <v>5.5759999999999996</v>
      </c>
      <c r="U69" s="32">
        <f t="shared" si="18"/>
        <v>5.7119999999999997</v>
      </c>
      <c r="V69" s="32">
        <f t="shared" si="19"/>
        <v>5.8479999999999999</v>
      </c>
      <c r="W69" s="32">
        <f t="shared" si="20"/>
        <v>6.2560000000000002</v>
      </c>
      <c r="X69" s="32">
        <f t="shared" si="21"/>
        <v>6.3920000000000003</v>
      </c>
      <c r="Y69" s="32">
        <f t="shared" si="22"/>
        <v>6.5279999999999996</v>
      </c>
      <c r="Z69" s="32">
        <f t="shared" si="23"/>
        <v>6.6639999999999997</v>
      </c>
      <c r="AA69" s="32">
        <f t="shared" si="24"/>
        <v>6.8</v>
      </c>
      <c r="AB69" s="32">
        <f t="shared" si="25"/>
        <v>6.9359999999999999</v>
      </c>
      <c r="AC69" s="32">
        <f t="shared" si="26"/>
        <v>7.0720000000000001</v>
      </c>
      <c r="AD69" s="32">
        <f t="shared" si="27"/>
        <v>7.2080000000000002</v>
      </c>
      <c r="AE69" s="32">
        <f t="shared" si="28"/>
        <v>7.3440000000000012</v>
      </c>
      <c r="AF69" s="32">
        <f t="shared" si="29"/>
        <v>7.4800000000000013</v>
      </c>
      <c r="AG69" s="32">
        <f t="shared" si="30"/>
        <v>7.6160000000000005</v>
      </c>
      <c r="AH69" s="32">
        <f t="shared" si="31"/>
        <v>7.7519999999999989</v>
      </c>
      <c r="AI69" s="32">
        <f t="shared" si="32"/>
        <v>7.887999999999999</v>
      </c>
      <c r="AJ69" s="32">
        <f t="shared" si="33"/>
        <v>8.0239999999999991</v>
      </c>
      <c r="AK69" s="32">
        <f t="shared" si="34"/>
        <v>8.16</v>
      </c>
      <c r="AL69" s="32">
        <f t="shared" si="35"/>
        <v>8.2959999999999994</v>
      </c>
      <c r="AM69" s="32">
        <f t="shared" si="36"/>
        <v>8.4320000000000004</v>
      </c>
      <c r="AN69" s="32">
        <f t="shared" si="37"/>
        <v>8.5679999999999996</v>
      </c>
      <c r="AO69" s="32">
        <f t="shared" si="38"/>
        <v>8.7040000000000006</v>
      </c>
      <c r="AP69" s="32">
        <f t="shared" si="39"/>
        <v>8.84</v>
      </c>
      <c r="AQ69" s="32">
        <f t="shared" si="40"/>
        <v>8.9760000000000009</v>
      </c>
      <c r="AR69" s="32">
        <f t="shared" si="41"/>
        <v>9.1120000000000001</v>
      </c>
      <c r="AS69" s="32">
        <f t="shared" si="42"/>
        <v>9.2479999999999993</v>
      </c>
      <c r="AT69" s="32">
        <f t="shared" si="43"/>
        <v>9.3840000000000003</v>
      </c>
      <c r="AU69" s="32">
        <f t="shared" si="44"/>
        <v>9.52</v>
      </c>
      <c r="AV69" s="32">
        <f t="shared" si="45"/>
        <v>9.6560000000000006</v>
      </c>
      <c r="AW69" s="32">
        <f t="shared" si="46"/>
        <v>9.7919999999999998</v>
      </c>
      <c r="AX69" s="32">
        <f t="shared" si="47"/>
        <v>9.9280000000000008</v>
      </c>
      <c r="AY69" s="32">
        <f t="shared" si="48"/>
        <v>10.064</v>
      </c>
      <c r="AZ69" s="32">
        <f t="shared" si="49"/>
        <v>10.199999999999999</v>
      </c>
      <c r="BA69" s="32">
        <f t="shared" si="50"/>
        <v>10.336</v>
      </c>
      <c r="BB69" s="32">
        <f t="shared" si="51"/>
        <v>10.472</v>
      </c>
      <c r="BC69" s="32">
        <f t="shared" si="52"/>
        <v>10.608000000000001</v>
      </c>
      <c r="BD69" s="32">
        <f t="shared" si="53"/>
        <v>10.744</v>
      </c>
      <c r="BE69" s="32">
        <f t="shared" si="54"/>
        <v>10.88</v>
      </c>
      <c r="BF69" s="32">
        <f t="shared" si="55"/>
        <v>11.016</v>
      </c>
      <c r="BG69" s="32">
        <f t="shared" si="56"/>
        <v>11.151999999999999</v>
      </c>
      <c r="BH69" s="32">
        <f t="shared" si="57"/>
        <v>11.288</v>
      </c>
      <c r="BI69" s="32">
        <f t="shared" si="58"/>
        <v>11.423999999999999</v>
      </c>
      <c r="BJ69" s="32">
        <f t="shared" si="59"/>
        <v>11.56</v>
      </c>
      <c r="BK69" s="32">
        <f t="shared" si="60"/>
        <v>11.696</v>
      </c>
      <c r="BL69" s="32">
        <f t="shared" si="61"/>
        <v>11.832000000000001</v>
      </c>
      <c r="BM69" s="32">
        <f t="shared" si="62"/>
        <v>11.968</v>
      </c>
      <c r="BN69" s="32">
        <f t="shared" si="63"/>
        <v>12.103999999999999</v>
      </c>
      <c r="BO69" s="32">
        <f t="shared" si="64"/>
        <v>12.512</v>
      </c>
      <c r="BP69" s="32">
        <f t="shared" si="65"/>
        <v>12.784000000000001</v>
      </c>
      <c r="BQ69" s="32">
        <f t="shared" si="66"/>
        <v>13.055999999999999</v>
      </c>
      <c r="BR69" s="32">
        <f t="shared" si="67"/>
        <v>13.192</v>
      </c>
      <c r="BS69" s="32">
        <f t="shared" si="68"/>
        <v>13.327999999999999</v>
      </c>
      <c r="BT69" s="32">
        <f t="shared" si="69"/>
        <v>13.464</v>
      </c>
      <c r="BU69" s="32">
        <f t="shared" si="70"/>
        <v>13.6</v>
      </c>
      <c r="BV69" s="32">
        <f t="shared" si="71"/>
        <v>13.872</v>
      </c>
      <c r="BW69" s="32">
        <f t="shared" si="72"/>
        <v>14.007999999999999</v>
      </c>
      <c r="BX69" s="32">
        <f t="shared" si="73"/>
        <v>14.144</v>
      </c>
      <c r="BY69" s="32">
        <f t="shared" si="74"/>
        <v>14.28</v>
      </c>
      <c r="BZ69" s="32">
        <f t="shared" si="75"/>
        <v>14.552</v>
      </c>
      <c r="CA69" s="32">
        <f t="shared" si="76"/>
        <v>14.960000000000003</v>
      </c>
      <c r="CB69" s="32">
        <f t="shared" si="77"/>
        <v>15.232000000000001</v>
      </c>
      <c r="CC69" s="32">
        <f t="shared" si="78"/>
        <v>15.367999999999999</v>
      </c>
      <c r="CD69" s="32">
        <f t="shared" si="79"/>
        <v>15.503999999999998</v>
      </c>
      <c r="CE69" s="32">
        <f t="shared" si="80"/>
        <v>15.639999999999999</v>
      </c>
      <c r="CF69" s="32">
        <f t="shared" si="81"/>
        <v>16.047999999999998</v>
      </c>
      <c r="CG69" s="32">
        <f t="shared" si="82"/>
        <v>16.184000000000001</v>
      </c>
      <c r="CH69" s="32">
        <f t="shared" si="83"/>
        <v>16.591999999999999</v>
      </c>
      <c r="CI69" s="32">
        <f t="shared" si="84"/>
        <v>16.728000000000002</v>
      </c>
      <c r="CJ69" s="32">
        <f t="shared" si="85"/>
        <v>16.864000000000001</v>
      </c>
      <c r="CK69" s="32">
        <f t="shared" si="86"/>
        <v>17.135999999999999</v>
      </c>
      <c r="CL69" s="32">
        <f t="shared" si="87"/>
        <v>17.68</v>
      </c>
      <c r="CM69" s="32">
        <f t="shared" si="88"/>
        <v>17.815999999999999</v>
      </c>
      <c r="CN69" s="32">
        <f t="shared" si="89"/>
        <v>18.632000000000001</v>
      </c>
      <c r="CO69" s="32">
        <f t="shared" si="90"/>
        <v>18.768000000000001</v>
      </c>
      <c r="CP69" s="32">
        <f t="shared" si="91"/>
        <v>19.72</v>
      </c>
      <c r="CQ69" s="32">
        <f t="shared" si="92"/>
        <v>20.536000000000001</v>
      </c>
      <c r="CR69" s="32">
        <f t="shared" si="93"/>
        <v>20.672000000000001</v>
      </c>
      <c r="CS69" s="32">
        <f t="shared" si="94"/>
        <v>20.808</v>
      </c>
      <c r="CT69" s="32">
        <f t="shared" si="95"/>
        <v>21.76</v>
      </c>
      <c r="CU69" s="32">
        <f t="shared" si="96"/>
        <v>22.032</v>
      </c>
      <c r="CV69" s="32">
        <f t="shared" si="97"/>
        <v>22.44</v>
      </c>
      <c r="CW69" s="32">
        <f t="shared" si="98"/>
        <v>24.071999999999999</v>
      </c>
      <c r="CX69" s="32">
        <f t="shared" si="99"/>
        <v>24.888000000000002</v>
      </c>
      <c r="CY69" s="32">
        <f t="shared" si="100"/>
        <v>25.024000000000001</v>
      </c>
      <c r="CZ69" s="32">
        <f t="shared" si="101"/>
        <v>25.704000000000001</v>
      </c>
      <c r="DA69" s="32">
        <f t="shared" si="102"/>
        <v>25.84</v>
      </c>
      <c r="DB69" s="32">
        <f t="shared" si="103"/>
        <v>26.111999999999998</v>
      </c>
      <c r="DC69" s="32">
        <f t="shared" si="104"/>
        <v>27.879999999999995</v>
      </c>
      <c r="DD69" s="32">
        <f t="shared" si="105"/>
        <v>28.968</v>
      </c>
      <c r="DE69" s="32">
        <f t="shared" si="106"/>
        <v>35.36</v>
      </c>
      <c r="DF69" s="32">
        <f t="shared" si="107"/>
        <v>74.528000000000006</v>
      </c>
    </row>
    <row r="70" spans="1:110" ht="12.6" customHeight="1">
      <c r="A70" s="19" t="s">
        <v>102</v>
      </c>
      <c r="B70" s="28">
        <v>440</v>
      </c>
      <c r="C70" s="28">
        <f t="shared" ref="C70:C78" si="108">B70*4</f>
        <v>1760</v>
      </c>
      <c r="D70" s="32">
        <f t="shared" ref="D70:D91" si="109">((25/25)*C70)/1000</f>
        <v>1.76</v>
      </c>
      <c r="E70" s="32">
        <f t="shared" ref="E70:E91" si="110">((26/25)*C70)/1000</f>
        <v>1.8304</v>
      </c>
      <c r="F70" s="32">
        <f t="shared" ref="F70:F91" si="111">((27/25)*C70)/1000</f>
        <v>1.9008000000000003</v>
      </c>
      <c r="G70" s="32">
        <f t="shared" ref="G70:G91" si="112">((28/25)*C70)/1000</f>
        <v>1.9712000000000003</v>
      </c>
      <c r="H70" s="32">
        <f t="shared" ref="H70:H91" si="113">((29/25)*C70)/1000</f>
        <v>2.0415999999999999</v>
      </c>
      <c r="I70" s="32">
        <f t="shared" ref="I70:I91" si="114">((30/25)*C70)/1000</f>
        <v>2.1120000000000001</v>
      </c>
      <c r="J70" s="32">
        <f t="shared" ref="J70:J91" si="115">((31/25)*C70)/1000</f>
        <v>2.1823999999999999</v>
      </c>
      <c r="K70" s="32">
        <f t="shared" ref="K70:K91" si="116">((32/25)*C70)/1000</f>
        <v>2.2528000000000001</v>
      </c>
      <c r="L70" s="32">
        <f t="shared" ref="L70:L91" si="117">((33/25)*C70)/1000</f>
        <v>2.3232000000000004</v>
      </c>
      <c r="M70" s="32">
        <f t="shared" ref="M70:M91" si="118">((34/25)*C70)/1000</f>
        <v>2.3936000000000002</v>
      </c>
      <c r="N70" s="32">
        <f t="shared" ref="N70:N91" si="119">((35/25)*C70)/1000</f>
        <v>2.464</v>
      </c>
      <c r="O70" s="32">
        <f t="shared" ref="O70:O91" si="120">((36/25)*C70)/1000</f>
        <v>2.5344000000000002</v>
      </c>
      <c r="P70" s="32">
        <f t="shared" ref="P70:P91" si="121">((37/25)*C70)/1000</f>
        <v>2.6048</v>
      </c>
      <c r="Q70" s="32">
        <f t="shared" ref="Q70:Q91" si="122">((38/25)*C70)/1000</f>
        <v>2.6751999999999998</v>
      </c>
      <c r="R70" s="32">
        <f t="shared" ref="R70:R91" si="123">((39/25)*C70)/1000</f>
        <v>2.7456</v>
      </c>
      <c r="S70" s="32">
        <f t="shared" ref="S70:S91" si="124">((40/25)*C70)/1000</f>
        <v>2.8159999999999998</v>
      </c>
      <c r="T70" s="32">
        <f t="shared" ref="T70:T91" si="125">((41/25)*C70)/1000</f>
        <v>2.8863999999999996</v>
      </c>
      <c r="U70" s="32">
        <f t="shared" ref="U70:U91" si="126">((42/25)*C70)/1000</f>
        <v>2.9567999999999999</v>
      </c>
      <c r="V70" s="32">
        <f t="shared" ref="V70:V91" si="127">((43/25)*C70)/1000</f>
        <v>3.0271999999999997</v>
      </c>
      <c r="W70" s="32">
        <f t="shared" ref="W70:W91" si="128">((46/25)*C70)/1000</f>
        <v>3.2383999999999999</v>
      </c>
      <c r="X70" s="32">
        <f t="shared" ref="X70:X91" si="129">((47/25)*C70)/1000</f>
        <v>3.3087999999999997</v>
      </c>
      <c r="Y70" s="32">
        <f t="shared" ref="Y70:Y91" si="130">((48/25)*C70)/1000</f>
        <v>3.3792</v>
      </c>
      <c r="Z70" s="32">
        <f t="shared" ref="Z70:Z91" si="131">((49/25)*C70)/1000</f>
        <v>3.4495999999999998</v>
      </c>
      <c r="AA70" s="32">
        <f t="shared" ref="AA70:AA91" si="132">((50/25)*C70)/1000</f>
        <v>3.52</v>
      </c>
      <c r="AB70" s="32">
        <f t="shared" ref="AB70:AB91" si="133">((51/25)*C70)/1000</f>
        <v>3.5904000000000003</v>
      </c>
      <c r="AC70" s="32">
        <f t="shared" ref="AC70:AC91" si="134">((52/25)*C70)/1000</f>
        <v>3.6608000000000001</v>
      </c>
      <c r="AD70" s="32">
        <f t="shared" ref="AD70:AD91" si="135">((53/25)*C70)/1000</f>
        <v>3.7312000000000003</v>
      </c>
      <c r="AE70" s="32">
        <f t="shared" ref="AE70:AE91" si="136">((54/25)*C70)/1000</f>
        <v>3.8016000000000005</v>
      </c>
      <c r="AF70" s="32">
        <f t="shared" ref="AF70:AF91" si="137">((55/25)*C70)/1000</f>
        <v>3.8720000000000003</v>
      </c>
      <c r="AG70" s="32">
        <f t="shared" ref="AG70:AG91" si="138">((56/25)*C70)/1000</f>
        <v>3.9424000000000006</v>
      </c>
      <c r="AH70" s="32">
        <f t="shared" ref="AH70:AH91" si="139">((57/25)*C70)/1000</f>
        <v>4.0127999999999995</v>
      </c>
      <c r="AI70" s="32">
        <f t="shared" ref="AI70:AI91" si="140">((58/25)*C70)/1000</f>
        <v>4.0831999999999997</v>
      </c>
      <c r="AJ70" s="32">
        <f t="shared" ref="AJ70:AJ91" si="141">((59/25)*C70)/1000</f>
        <v>4.1535999999999991</v>
      </c>
      <c r="AK70" s="32">
        <f t="shared" ref="AK70:AK91" si="142">((60/25)*C70)/1000</f>
        <v>4.2240000000000002</v>
      </c>
      <c r="AL70" s="32">
        <f t="shared" ref="AL70:AL91" si="143">((61/25)*C70)/1000</f>
        <v>4.2943999999999996</v>
      </c>
      <c r="AM70" s="32">
        <f t="shared" ref="AM70:AM91" si="144">((62/25)*C70)/1000</f>
        <v>4.3647999999999998</v>
      </c>
      <c r="AN70" s="32">
        <f t="shared" ref="AN70:AN91" si="145">((63/25)*C70)/1000</f>
        <v>4.4352</v>
      </c>
      <c r="AO70" s="32">
        <f t="shared" ref="AO70:AO91" si="146">((64/25)*C70)/1000</f>
        <v>4.5056000000000003</v>
      </c>
      <c r="AP70" s="32">
        <f t="shared" ref="AP70:AP91" si="147">((65/25)*C70)/1000</f>
        <v>4.5759999999999996</v>
      </c>
      <c r="AQ70" s="32">
        <f t="shared" ref="AQ70:AQ91" si="148">((66/25)*C70)/1000</f>
        <v>4.6464000000000008</v>
      </c>
      <c r="AR70" s="32">
        <f t="shared" ref="AR70:AR91" si="149">((67/25)*C70)/1000</f>
        <v>4.7168000000000001</v>
      </c>
      <c r="AS70" s="32">
        <f t="shared" ref="AS70:AS91" si="150">((68/25)*C70)/1000</f>
        <v>4.7872000000000003</v>
      </c>
      <c r="AT70" s="32">
        <f t="shared" ref="AT70:AT91" si="151">((69/25)*C70)/1000</f>
        <v>4.8575999999999997</v>
      </c>
      <c r="AU70" s="32">
        <f t="shared" ref="AU70:AU91" si="152">((70/25)*C70)/1000</f>
        <v>4.9279999999999999</v>
      </c>
      <c r="AV70" s="32">
        <f t="shared" ref="AV70:AV91" si="153">((71/25)*C70)/1000</f>
        <v>4.9983999999999993</v>
      </c>
      <c r="AW70" s="32">
        <f t="shared" ref="AW70:AW91" si="154">((72/25)*C70)/1000</f>
        <v>5.0688000000000004</v>
      </c>
      <c r="AX70" s="32">
        <f t="shared" ref="AX70:AX91" si="155">((73/25)*C70)/1000</f>
        <v>5.1391999999999998</v>
      </c>
      <c r="AY70" s="32">
        <f t="shared" ref="AY70:AY91" si="156">((74/25)*C70)/1000</f>
        <v>5.2096</v>
      </c>
      <c r="AZ70" s="32">
        <f t="shared" ref="AZ70:AZ91" si="157">((75/25)*C70)/1000</f>
        <v>5.28</v>
      </c>
      <c r="BA70" s="32">
        <f t="shared" ref="BA70:BA91" si="158">((76/25)*C70)/1000</f>
        <v>5.3503999999999996</v>
      </c>
      <c r="BB70" s="32">
        <f t="shared" ref="BB70:BB91" si="159">((77/25)*C70)/1000</f>
        <v>5.4207999999999998</v>
      </c>
      <c r="BC70" s="32">
        <f t="shared" ref="BC70:BC91" si="160">((78/25)*C70)/1000</f>
        <v>5.4912000000000001</v>
      </c>
      <c r="BD70" s="32">
        <f t="shared" ref="BD70:BD91" si="161">((79/25)*C70)/1000</f>
        <v>5.5616000000000003</v>
      </c>
      <c r="BE70" s="32">
        <f t="shared" ref="BE70:BE91" si="162">((80/25)*C70)/1000</f>
        <v>5.6319999999999997</v>
      </c>
      <c r="BF70" s="32">
        <f t="shared" ref="BF70:BF91" si="163">((81/25)*C70)/1000</f>
        <v>5.7024000000000008</v>
      </c>
      <c r="BG70" s="32">
        <f t="shared" ref="BG70:BG91" si="164">((82/25)*C70)/1000</f>
        <v>5.7727999999999993</v>
      </c>
      <c r="BH70" s="32">
        <f t="shared" ref="BH70:BH91" si="165">((83/25)*C70)/1000</f>
        <v>5.8431999999999995</v>
      </c>
      <c r="BI70" s="32">
        <f t="shared" ref="BI70:BI91" si="166">((84/25)*C70)/1000</f>
        <v>5.9135999999999997</v>
      </c>
      <c r="BJ70" s="32">
        <f t="shared" ref="BJ70:BJ91" si="167">((85/25)*C70)/1000</f>
        <v>5.984</v>
      </c>
      <c r="BK70" s="32">
        <f t="shared" ref="BK70:BK91" si="168">((86/25)*C70)/1000</f>
        <v>6.0543999999999993</v>
      </c>
      <c r="BL70" s="32">
        <f t="shared" ref="BL70:BL91" si="169">((87/25)*C70)/1000</f>
        <v>6.1248000000000005</v>
      </c>
      <c r="BM70" s="32">
        <f t="shared" ref="BM70:BM91" si="170">((88/25)*C70)/1000</f>
        <v>6.1951999999999998</v>
      </c>
      <c r="BN70" s="32">
        <f t="shared" ref="BN70:BN91" si="171">((89/25)*C70)/1000</f>
        <v>6.2656000000000001</v>
      </c>
      <c r="BO70" s="32">
        <f t="shared" ref="BO70:BO91" si="172">((92/25)*C70)/1000</f>
        <v>6.4767999999999999</v>
      </c>
      <c r="BP70" s="32">
        <f t="shared" ref="BP70:BP91" si="173">((94/25)*C70)/1000</f>
        <v>6.6175999999999995</v>
      </c>
      <c r="BQ70" s="32">
        <f t="shared" ref="BQ70:BQ91" si="174">((96/25)*C70)/1000</f>
        <v>6.7584</v>
      </c>
      <c r="BR70" s="32">
        <f t="shared" ref="BR70:BR91" si="175">((97/25)*C70)/1000</f>
        <v>6.8288000000000002</v>
      </c>
      <c r="BS70" s="32">
        <f t="shared" ref="BS70:BS91" si="176">((98/25)*C70)/1000</f>
        <v>6.8991999999999996</v>
      </c>
      <c r="BT70" s="32">
        <f t="shared" ref="BT70:BT91" si="177">((99/25)*C70)/1000</f>
        <v>6.9696000000000007</v>
      </c>
      <c r="BU70" s="32">
        <f t="shared" ref="BU70:BU91" si="178">((100/25)*C70)/1000</f>
        <v>7.04</v>
      </c>
      <c r="BV70" s="32">
        <f t="shared" ref="BV70:BV91" si="179">((102/25)*C70)/1000</f>
        <v>7.1808000000000005</v>
      </c>
      <c r="BW70" s="32">
        <f t="shared" ref="BW70:BW91" si="180">((103/25)*C70)/1000</f>
        <v>7.2511999999999999</v>
      </c>
      <c r="BX70" s="32">
        <f t="shared" ref="BX70:BX91" si="181">((104/25)*C70)/1000</f>
        <v>7.3216000000000001</v>
      </c>
      <c r="BY70" s="32">
        <f t="shared" ref="BY70:BY91" si="182">((105/25)*C70)/1000</f>
        <v>7.3920000000000003</v>
      </c>
      <c r="BZ70" s="32">
        <f t="shared" ref="BZ70:BZ91" si="183">((107/25)*C70)/1000</f>
        <v>7.5327999999999999</v>
      </c>
      <c r="CA70" s="32">
        <f t="shared" ref="CA70:CA91" si="184">((110/25)*C70)/1000</f>
        <v>7.7440000000000007</v>
      </c>
      <c r="CB70" s="32">
        <f t="shared" ref="CB70:CB91" si="185">((112/25)*C70)/1000</f>
        <v>7.8848000000000011</v>
      </c>
      <c r="CC70" s="32">
        <f t="shared" ref="CC70:CC91" si="186">((113/25)*C70)/1000</f>
        <v>7.9551999999999987</v>
      </c>
      <c r="CD70" s="32">
        <f t="shared" ref="CD70:CD91" si="187">((114/25)*C70)/1000</f>
        <v>8.025599999999999</v>
      </c>
      <c r="CE70" s="32">
        <f t="shared" ref="CE70:CE91" si="188">((115/25)*C70)/1000</f>
        <v>8.0959999999999983</v>
      </c>
      <c r="CF70" s="32">
        <f t="shared" ref="CF70:CF91" si="189">((118/25)*C70)/1000</f>
        <v>8.3071999999999981</v>
      </c>
      <c r="CG70" s="32">
        <f t="shared" ref="CG70:CG91" si="190">((119/25)*C70)/1000</f>
        <v>8.377600000000001</v>
      </c>
      <c r="CH70" s="32">
        <f t="shared" ref="CH70:CH91" si="191">((122/25)*C70)/1000</f>
        <v>8.5887999999999991</v>
      </c>
      <c r="CI70" s="32">
        <f t="shared" ref="CI70:CI91" si="192">((123/25)*C70)/1000</f>
        <v>8.6592000000000002</v>
      </c>
      <c r="CJ70" s="32">
        <f t="shared" ref="CJ70:CJ91" si="193">((124/25)*C70)/1000</f>
        <v>8.7295999999999996</v>
      </c>
      <c r="CK70" s="32">
        <f t="shared" ref="CK70:CK91" si="194">((126/25)*C70)/1000</f>
        <v>8.8704000000000001</v>
      </c>
      <c r="CL70" s="32">
        <f t="shared" ref="CL70:CL91" si="195">((130/25)*C70)/1000</f>
        <v>9.1519999999999992</v>
      </c>
      <c r="CM70" s="32">
        <f t="shared" ref="CM70:CM91" si="196">((131/25)*C70)/1000</f>
        <v>9.2224000000000004</v>
      </c>
      <c r="CN70" s="32">
        <f t="shared" ref="CN70:CN91" si="197">((137/25)*C70)/1000</f>
        <v>9.6448000000000018</v>
      </c>
      <c r="CO70" s="32">
        <f t="shared" ref="CO70:CO91" si="198">((138/25)*C70)/1000</f>
        <v>9.7151999999999994</v>
      </c>
      <c r="CP70" s="32">
        <f t="shared" ref="CP70:CP91" si="199">((145/25)*C70)/1000</f>
        <v>10.208</v>
      </c>
      <c r="CQ70" s="32">
        <f t="shared" ref="CQ70:CQ91" si="200">((151/25)*C70)/1000</f>
        <v>10.6304</v>
      </c>
      <c r="CR70" s="32">
        <f t="shared" ref="CR70:CR91" si="201">((152/25)*C70)/1000</f>
        <v>10.700799999999999</v>
      </c>
      <c r="CS70" s="32">
        <f t="shared" ref="CS70:CS91" si="202">((153/25)*C70)/1000</f>
        <v>10.7712</v>
      </c>
      <c r="CT70" s="32">
        <f t="shared" ref="CT70:CT91" si="203">((160/25)*C70)/1000</f>
        <v>11.263999999999999</v>
      </c>
      <c r="CU70" s="32">
        <f t="shared" ref="CU70:CU91" si="204">((162/25)*C70)/1000</f>
        <v>11.404800000000002</v>
      </c>
      <c r="CV70" s="32">
        <f t="shared" ref="CV70:CV91" si="205">((165/25)*C70)/1000</f>
        <v>11.616</v>
      </c>
      <c r="CW70" s="32">
        <f t="shared" ref="CW70:CW91" si="206">((177/25)*C70)/1000</f>
        <v>12.460799999999999</v>
      </c>
      <c r="CX70" s="32">
        <f t="shared" ref="CX70:CX91" si="207">((183/25)*C70)/1000</f>
        <v>12.8832</v>
      </c>
      <c r="CY70" s="32">
        <f t="shared" ref="CY70:CY91" si="208">((184/25)*C70)/1000</f>
        <v>12.9536</v>
      </c>
      <c r="CZ70" s="32">
        <f t="shared" ref="CZ70:CZ91" si="209">((189/25)*C70)/1000</f>
        <v>13.305599999999998</v>
      </c>
      <c r="DA70" s="32">
        <f t="shared" ref="DA70:DA91" si="210">((190/25)*C70)/1000</f>
        <v>13.375999999999999</v>
      </c>
      <c r="DB70" s="32">
        <f t="shared" ref="DB70:DB91" si="211">((192/25)*C70)/1000</f>
        <v>13.5168</v>
      </c>
      <c r="DC70" s="32">
        <f t="shared" ref="DC70:DC91" si="212">((205/25)*C70)/1000</f>
        <v>14.431999999999999</v>
      </c>
      <c r="DD70" s="32">
        <f t="shared" ref="DD70:DD91" si="213">((213/25)*C70)/1000</f>
        <v>14.995199999999999</v>
      </c>
      <c r="DE70" s="32">
        <f t="shared" ref="DE70:DE91" si="214">((260/25)*C70)/1000</f>
        <v>18.303999999999998</v>
      </c>
      <c r="DF70" s="32">
        <f t="shared" ref="DF70:DF91" si="215">((548/25)*C70)/1000</f>
        <v>38.579200000000007</v>
      </c>
    </row>
    <row r="71" spans="1:110" ht="12.6" customHeight="1">
      <c r="A71" s="20" t="s">
        <v>98</v>
      </c>
      <c r="B71" s="26">
        <v>3000</v>
      </c>
      <c r="C71" s="28">
        <f t="shared" si="108"/>
        <v>12000</v>
      </c>
      <c r="D71" s="32">
        <f t="shared" si="109"/>
        <v>12</v>
      </c>
      <c r="E71" s="32">
        <f t="shared" si="110"/>
        <v>12.48</v>
      </c>
      <c r="F71" s="32">
        <f t="shared" si="111"/>
        <v>12.96</v>
      </c>
      <c r="G71" s="32">
        <f t="shared" si="112"/>
        <v>13.440000000000001</v>
      </c>
      <c r="H71" s="32">
        <f t="shared" si="113"/>
        <v>13.919999999999998</v>
      </c>
      <c r="I71" s="32">
        <f t="shared" si="114"/>
        <v>14.4</v>
      </c>
      <c r="J71" s="32">
        <f t="shared" si="115"/>
        <v>14.88</v>
      </c>
      <c r="K71" s="32">
        <f t="shared" si="116"/>
        <v>15.36</v>
      </c>
      <c r="L71" s="32">
        <f t="shared" si="117"/>
        <v>15.84</v>
      </c>
      <c r="M71" s="32">
        <f t="shared" si="118"/>
        <v>16.32</v>
      </c>
      <c r="N71" s="32">
        <f t="shared" si="119"/>
        <v>16.8</v>
      </c>
      <c r="O71" s="32">
        <f t="shared" si="120"/>
        <v>17.28</v>
      </c>
      <c r="P71" s="32">
        <f t="shared" si="121"/>
        <v>17.760000000000002</v>
      </c>
      <c r="Q71" s="32">
        <f t="shared" si="122"/>
        <v>18.239999999999998</v>
      </c>
      <c r="R71" s="32">
        <f t="shared" si="123"/>
        <v>18.72</v>
      </c>
      <c r="S71" s="32">
        <f t="shared" si="124"/>
        <v>19.2</v>
      </c>
      <c r="T71" s="32">
        <f t="shared" si="125"/>
        <v>19.68</v>
      </c>
      <c r="U71" s="32">
        <f t="shared" si="126"/>
        <v>20.16</v>
      </c>
      <c r="V71" s="32">
        <f t="shared" si="127"/>
        <v>20.64</v>
      </c>
      <c r="W71" s="32">
        <f t="shared" si="128"/>
        <v>22.08</v>
      </c>
      <c r="X71" s="32">
        <f t="shared" si="129"/>
        <v>22.56</v>
      </c>
      <c r="Y71" s="32">
        <f t="shared" si="130"/>
        <v>23.04</v>
      </c>
      <c r="Z71" s="32">
        <f t="shared" si="131"/>
        <v>23.52</v>
      </c>
      <c r="AA71" s="32">
        <f t="shared" si="132"/>
        <v>24</v>
      </c>
      <c r="AB71" s="32">
        <f t="shared" si="133"/>
        <v>24.48</v>
      </c>
      <c r="AC71" s="32">
        <f t="shared" si="134"/>
        <v>24.96</v>
      </c>
      <c r="AD71" s="32">
        <f t="shared" si="135"/>
        <v>25.44</v>
      </c>
      <c r="AE71" s="32">
        <f t="shared" si="136"/>
        <v>25.92</v>
      </c>
      <c r="AF71" s="32">
        <f t="shared" si="137"/>
        <v>26.400000000000002</v>
      </c>
      <c r="AG71" s="32">
        <f t="shared" si="138"/>
        <v>26.880000000000003</v>
      </c>
      <c r="AH71" s="32">
        <f t="shared" si="139"/>
        <v>27.359999999999996</v>
      </c>
      <c r="AI71" s="32">
        <f t="shared" si="140"/>
        <v>27.839999999999996</v>
      </c>
      <c r="AJ71" s="32">
        <f t="shared" si="141"/>
        <v>28.32</v>
      </c>
      <c r="AK71" s="32">
        <f t="shared" si="142"/>
        <v>28.8</v>
      </c>
      <c r="AL71" s="32">
        <f t="shared" si="143"/>
        <v>29.28</v>
      </c>
      <c r="AM71" s="32">
        <f t="shared" si="144"/>
        <v>29.76</v>
      </c>
      <c r="AN71" s="32">
        <f t="shared" si="145"/>
        <v>30.24</v>
      </c>
      <c r="AO71" s="32">
        <f t="shared" si="146"/>
        <v>30.72</v>
      </c>
      <c r="AP71" s="32">
        <f t="shared" si="147"/>
        <v>31.2</v>
      </c>
      <c r="AQ71" s="32">
        <f t="shared" si="148"/>
        <v>31.68</v>
      </c>
      <c r="AR71" s="32">
        <f t="shared" si="149"/>
        <v>32.160000000000004</v>
      </c>
      <c r="AS71" s="32">
        <f t="shared" si="150"/>
        <v>32.64</v>
      </c>
      <c r="AT71" s="32">
        <f t="shared" si="151"/>
        <v>33.119999999999997</v>
      </c>
      <c r="AU71" s="32">
        <f t="shared" si="152"/>
        <v>33.6</v>
      </c>
      <c r="AV71" s="32">
        <f t="shared" si="153"/>
        <v>34.08</v>
      </c>
      <c r="AW71" s="32">
        <f t="shared" si="154"/>
        <v>34.56</v>
      </c>
      <c r="AX71" s="32">
        <f t="shared" si="155"/>
        <v>35.04</v>
      </c>
      <c r="AY71" s="32">
        <f t="shared" si="156"/>
        <v>35.520000000000003</v>
      </c>
      <c r="AZ71" s="32">
        <f t="shared" si="157"/>
        <v>36</v>
      </c>
      <c r="BA71" s="32">
        <f t="shared" si="158"/>
        <v>36.479999999999997</v>
      </c>
      <c r="BB71" s="32">
        <f t="shared" si="159"/>
        <v>36.96</v>
      </c>
      <c r="BC71" s="32">
        <f t="shared" si="160"/>
        <v>37.44</v>
      </c>
      <c r="BD71" s="32">
        <f t="shared" si="161"/>
        <v>37.92</v>
      </c>
      <c r="BE71" s="32">
        <f t="shared" si="162"/>
        <v>38.4</v>
      </c>
      <c r="BF71" s="32">
        <f t="shared" si="163"/>
        <v>38.880000000000003</v>
      </c>
      <c r="BG71" s="32">
        <f t="shared" si="164"/>
        <v>39.36</v>
      </c>
      <c r="BH71" s="32">
        <f t="shared" si="165"/>
        <v>39.840000000000003</v>
      </c>
      <c r="BI71" s="32">
        <f t="shared" si="166"/>
        <v>40.32</v>
      </c>
      <c r="BJ71" s="32">
        <f t="shared" si="167"/>
        <v>40.799999999999997</v>
      </c>
      <c r="BK71" s="32">
        <f t="shared" si="168"/>
        <v>41.28</v>
      </c>
      <c r="BL71" s="32">
        <f t="shared" si="169"/>
        <v>41.76</v>
      </c>
      <c r="BM71" s="32">
        <f t="shared" si="170"/>
        <v>42.24</v>
      </c>
      <c r="BN71" s="32">
        <f t="shared" si="171"/>
        <v>42.72</v>
      </c>
      <c r="BO71" s="32">
        <f t="shared" si="172"/>
        <v>44.16</v>
      </c>
      <c r="BP71" s="32">
        <f t="shared" si="173"/>
        <v>45.12</v>
      </c>
      <c r="BQ71" s="32">
        <f t="shared" si="174"/>
        <v>46.08</v>
      </c>
      <c r="BR71" s="32">
        <f t="shared" si="175"/>
        <v>46.56</v>
      </c>
      <c r="BS71" s="32">
        <f t="shared" si="176"/>
        <v>47.04</v>
      </c>
      <c r="BT71" s="32">
        <f t="shared" si="177"/>
        <v>47.52</v>
      </c>
      <c r="BU71" s="32">
        <f t="shared" si="178"/>
        <v>48</v>
      </c>
      <c r="BV71" s="32">
        <f t="shared" si="179"/>
        <v>48.96</v>
      </c>
      <c r="BW71" s="32">
        <f t="shared" si="180"/>
        <v>49.44</v>
      </c>
      <c r="BX71" s="32">
        <f t="shared" si="181"/>
        <v>49.92</v>
      </c>
      <c r="BY71" s="32">
        <f t="shared" si="182"/>
        <v>50.4</v>
      </c>
      <c r="BZ71" s="32">
        <f t="shared" si="183"/>
        <v>51.36</v>
      </c>
      <c r="CA71" s="32">
        <f t="shared" si="184"/>
        <v>52.800000000000004</v>
      </c>
      <c r="CB71" s="32">
        <f t="shared" si="185"/>
        <v>53.760000000000005</v>
      </c>
      <c r="CC71" s="32">
        <f t="shared" si="186"/>
        <v>54.239999999999995</v>
      </c>
      <c r="CD71" s="32">
        <f t="shared" si="187"/>
        <v>54.719999999999992</v>
      </c>
      <c r="CE71" s="32">
        <f t="shared" si="188"/>
        <v>55.199999999999996</v>
      </c>
      <c r="CF71" s="32">
        <f t="shared" si="189"/>
        <v>56.64</v>
      </c>
      <c r="CG71" s="32">
        <f t="shared" si="190"/>
        <v>57.12</v>
      </c>
      <c r="CH71" s="32">
        <f t="shared" si="191"/>
        <v>58.56</v>
      </c>
      <c r="CI71" s="32">
        <f t="shared" si="192"/>
        <v>59.04</v>
      </c>
      <c r="CJ71" s="32">
        <f t="shared" si="193"/>
        <v>59.52</v>
      </c>
      <c r="CK71" s="32">
        <f t="shared" si="194"/>
        <v>60.48</v>
      </c>
      <c r="CL71" s="32">
        <f t="shared" si="195"/>
        <v>62.4</v>
      </c>
      <c r="CM71" s="32">
        <f t="shared" si="196"/>
        <v>62.88</v>
      </c>
      <c r="CN71" s="32">
        <f t="shared" si="197"/>
        <v>65.760000000000005</v>
      </c>
      <c r="CO71" s="32">
        <f t="shared" si="198"/>
        <v>66.239999999999995</v>
      </c>
      <c r="CP71" s="32">
        <f t="shared" si="199"/>
        <v>69.599999999999994</v>
      </c>
      <c r="CQ71" s="32">
        <f t="shared" si="200"/>
        <v>72.48</v>
      </c>
      <c r="CR71" s="32">
        <f t="shared" si="201"/>
        <v>72.959999999999994</v>
      </c>
      <c r="CS71" s="32">
        <f t="shared" si="202"/>
        <v>73.44</v>
      </c>
      <c r="CT71" s="32">
        <f t="shared" si="203"/>
        <v>76.8</v>
      </c>
      <c r="CU71" s="32">
        <f t="shared" si="204"/>
        <v>77.760000000000005</v>
      </c>
      <c r="CV71" s="32">
        <f t="shared" si="205"/>
        <v>79.2</v>
      </c>
      <c r="CW71" s="32">
        <f t="shared" si="206"/>
        <v>84.96</v>
      </c>
      <c r="CX71" s="32">
        <f t="shared" si="207"/>
        <v>87.84</v>
      </c>
      <c r="CY71" s="32">
        <f t="shared" si="208"/>
        <v>88.32</v>
      </c>
      <c r="CZ71" s="32">
        <f t="shared" si="209"/>
        <v>90.72</v>
      </c>
      <c r="DA71" s="32">
        <f t="shared" si="210"/>
        <v>91.2</v>
      </c>
      <c r="DB71" s="32">
        <f t="shared" si="211"/>
        <v>92.16</v>
      </c>
      <c r="DC71" s="32">
        <f t="shared" si="212"/>
        <v>98.399999999999991</v>
      </c>
      <c r="DD71" s="32">
        <f t="shared" si="213"/>
        <v>102.24</v>
      </c>
      <c r="DE71" s="32">
        <f t="shared" si="214"/>
        <v>124.8</v>
      </c>
      <c r="DF71" s="32">
        <f t="shared" si="215"/>
        <v>263.04000000000002</v>
      </c>
    </row>
    <row r="72" spans="1:110" ht="12.6" customHeight="1">
      <c r="A72" s="19" t="s">
        <v>99</v>
      </c>
      <c r="B72" s="28">
        <v>500</v>
      </c>
      <c r="C72" s="28">
        <f t="shared" si="108"/>
        <v>2000</v>
      </c>
      <c r="D72" s="32">
        <f t="shared" si="109"/>
        <v>2</v>
      </c>
      <c r="E72" s="32">
        <f t="shared" si="110"/>
        <v>2.08</v>
      </c>
      <c r="F72" s="32">
        <f t="shared" si="111"/>
        <v>2.16</v>
      </c>
      <c r="G72" s="32">
        <f t="shared" si="112"/>
        <v>2.2400000000000002</v>
      </c>
      <c r="H72" s="32">
        <f t="shared" si="113"/>
        <v>2.3199999999999998</v>
      </c>
      <c r="I72" s="32">
        <f t="shared" si="114"/>
        <v>2.4</v>
      </c>
      <c r="J72" s="32">
        <f t="shared" si="115"/>
        <v>2.48</v>
      </c>
      <c r="K72" s="32">
        <f t="shared" si="116"/>
        <v>2.56</v>
      </c>
      <c r="L72" s="32">
        <f t="shared" si="117"/>
        <v>2.64</v>
      </c>
      <c r="M72" s="32">
        <f t="shared" si="118"/>
        <v>2.72</v>
      </c>
      <c r="N72" s="32">
        <f t="shared" si="119"/>
        <v>2.8</v>
      </c>
      <c r="O72" s="32">
        <f t="shared" si="120"/>
        <v>2.88</v>
      </c>
      <c r="P72" s="32">
        <f t="shared" si="121"/>
        <v>2.96</v>
      </c>
      <c r="Q72" s="32">
        <f t="shared" si="122"/>
        <v>3.04</v>
      </c>
      <c r="R72" s="32">
        <f t="shared" si="123"/>
        <v>3.12</v>
      </c>
      <c r="S72" s="32">
        <f t="shared" si="124"/>
        <v>3.2</v>
      </c>
      <c r="T72" s="32">
        <f t="shared" si="125"/>
        <v>3.28</v>
      </c>
      <c r="U72" s="32">
        <f t="shared" si="126"/>
        <v>3.36</v>
      </c>
      <c r="V72" s="32">
        <f t="shared" si="127"/>
        <v>3.44</v>
      </c>
      <c r="W72" s="32">
        <f t="shared" si="128"/>
        <v>3.68</v>
      </c>
      <c r="X72" s="32">
        <f t="shared" si="129"/>
        <v>3.76</v>
      </c>
      <c r="Y72" s="32">
        <f t="shared" si="130"/>
        <v>3.84</v>
      </c>
      <c r="Z72" s="32">
        <f t="shared" si="131"/>
        <v>3.92</v>
      </c>
      <c r="AA72" s="32">
        <f t="shared" si="132"/>
        <v>4</v>
      </c>
      <c r="AB72" s="32">
        <f t="shared" si="133"/>
        <v>4.08</v>
      </c>
      <c r="AC72" s="32">
        <f t="shared" si="134"/>
        <v>4.16</v>
      </c>
      <c r="AD72" s="32">
        <f t="shared" si="135"/>
        <v>4.24</v>
      </c>
      <c r="AE72" s="32">
        <f t="shared" si="136"/>
        <v>4.32</v>
      </c>
      <c r="AF72" s="32">
        <f t="shared" si="137"/>
        <v>4.4000000000000004</v>
      </c>
      <c r="AG72" s="32">
        <f t="shared" si="138"/>
        <v>4.4800000000000004</v>
      </c>
      <c r="AH72" s="32">
        <f t="shared" si="139"/>
        <v>4.5599999999999996</v>
      </c>
      <c r="AI72" s="32">
        <f t="shared" si="140"/>
        <v>4.6399999999999997</v>
      </c>
      <c r="AJ72" s="32">
        <f t="shared" si="141"/>
        <v>4.72</v>
      </c>
      <c r="AK72" s="32">
        <f t="shared" si="142"/>
        <v>4.8</v>
      </c>
      <c r="AL72" s="32">
        <f t="shared" si="143"/>
        <v>4.88</v>
      </c>
      <c r="AM72" s="32">
        <f t="shared" si="144"/>
        <v>4.96</v>
      </c>
      <c r="AN72" s="32">
        <f t="shared" si="145"/>
        <v>5.04</v>
      </c>
      <c r="AO72" s="32">
        <f t="shared" si="146"/>
        <v>5.12</v>
      </c>
      <c r="AP72" s="32">
        <f t="shared" si="147"/>
        <v>5.2</v>
      </c>
      <c r="AQ72" s="32">
        <f t="shared" si="148"/>
        <v>5.28</v>
      </c>
      <c r="AR72" s="32">
        <f t="shared" si="149"/>
        <v>5.36</v>
      </c>
      <c r="AS72" s="32">
        <f t="shared" si="150"/>
        <v>5.44</v>
      </c>
      <c r="AT72" s="32">
        <f t="shared" si="151"/>
        <v>5.52</v>
      </c>
      <c r="AU72" s="32">
        <f t="shared" si="152"/>
        <v>5.6</v>
      </c>
      <c r="AV72" s="32">
        <f t="shared" si="153"/>
        <v>5.68</v>
      </c>
      <c r="AW72" s="32">
        <f t="shared" si="154"/>
        <v>5.76</v>
      </c>
      <c r="AX72" s="32">
        <f t="shared" si="155"/>
        <v>5.84</v>
      </c>
      <c r="AY72" s="32">
        <f t="shared" si="156"/>
        <v>5.92</v>
      </c>
      <c r="AZ72" s="32">
        <f t="shared" si="157"/>
        <v>6</v>
      </c>
      <c r="BA72" s="32">
        <f t="shared" si="158"/>
        <v>6.08</v>
      </c>
      <c r="BB72" s="32">
        <f t="shared" si="159"/>
        <v>6.16</v>
      </c>
      <c r="BC72" s="32">
        <f t="shared" si="160"/>
        <v>6.24</v>
      </c>
      <c r="BD72" s="32">
        <f t="shared" si="161"/>
        <v>6.32</v>
      </c>
      <c r="BE72" s="32">
        <f t="shared" si="162"/>
        <v>6.4</v>
      </c>
      <c r="BF72" s="32">
        <f t="shared" si="163"/>
        <v>6.48</v>
      </c>
      <c r="BG72" s="32">
        <f t="shared" si="164"/>
        <v>6.56</v>
      </c>
      <c r="BH72" s="32">
        <f t="shared" si="165"/>
        <v>6.64</v>
      </c>
      <c r="BI72" s="32">
        <f t="shared" si="166"/>
        <v>6.72</v>
      </c>
      <c r="BJ72" s="32">
        <f t="shared" si="167"/>
        <v>6.8</v>
      </c>
      <c r="BK72" s="32">
        <f t="shared" si="168"/>
        <v>6.88</v>
      </c>
      <c r="BL72" s="32">
        <f t="shared" si="169"/>
        <v>6.96</v>
      </c>
      <c r="BM72" s="32">
        <f t="shared" si="170"/>
        <v>7.04</v>
      </c>
      <c r="BN72" s="32">
        <f t="shared" si="171"/>
        <v>7.12</v>
      </c>
      <c r="BO72" s="32">
        <f t="shared" si="172"/>
        <v>7.36</v>
      </c>
      <c r="BP72" s="32">
        <f t="shared" si="173"/>
        <v>7.52</v>
      </c>
      <c r="BQ72" s="32">
        <f t="shared" si="174"/>
        <v>7.68</v>
      </c>
      <c r="BR72" s="32">
        <f t="shared" si="175"/>
        <v>7.76</v>
      </c>
      <c r="BS72" s="32">
        <f t="shared" si="176"/>
        <v>7.84</v>
      </c>
      <c r="BT72" s="32">
        <f t="shared" si="177"/>
        <v>7.92</v>
      </c>
      <c r="BU72" s="32">
        <f t="shared" si="178"/>
        <v>8</v>
      </c>
      <c r="BV72" s="32">
        <f t="shared" si="179"/>
        <v>8.16</v>
      </c>
      <c r="BW72" s="32">
        <f t="shared" si="180"/>
        <v>8.24</v>
      </c>
      <c r="BX72" s="32">
        <f t="shared" si="181"/>
        <v>8.32</v>
      </c>
      <c r="BY72" s="32">
        <f t="shared" si="182"/>
        <v>8.4</v>
      </c>
      <c r="BZ72" s="32">
        <f t="shared" si="183"/>
        <v>8.56</v>
      </c>
      <c r="CA72" s="32">
        <f t="shared" si="184"/>
        <v>8.8000000000000007</v>
      </c>
      <c r="CB72" s="32">
        <f t="shared" si="185"/>
        <v>8.9600000000000009</v>
      </c>
      <c r="CC72" s="32">
        <f t="shared" si="186"/>
        <v>9.0399999999999991</v>
      </c>
      <c r="CD72" s="32">
        <f t="shared" si="187"/>
        <v>9.1199999999999992</v>
      </c>
      <c r="CE72" s="32">
        <f t="shared" si="188"/>
        <v>9.1999999999999993</v>
      </c>
      <c r="CF72" s="32">
        <f t="shared" si="189"/>
        <v>9.44</v>
      </c>
      <c r="CG72" s="32">
        <f t="shared" si="190"/>
        <v>9.52</v>
      </c>
      <c r="CH72" s="32">
        <f t="shared" si="191"/>
        <v>9.76</v>
      </c>
      <c r="CI72" s="32">
        <f t="shared" si="192"/>
        <v>9.84</v>
      </c>
      <c r="CJ72" s="32">
        <f t="shared" si="193"/>
        <v>9.92</v>
      </c>
      <c r="CK72" s="32">
        <f t="shared" si="194"/>
        <v>10.08</v>
      </c>
      <c r="CL72" s="32">
        <f t="shared" si="195"/>
        <v>10.4</v>
      </c>
      <c r="CM72" s="32">
        <f t="shared" si="196"/>
        <v>10.48</v>
      </c>
      <c r="CN72" s="32">
        <f t="shared" si="197"/>
        <v>10.96</v>
      </c>
      <c r="CO72" s="32">
        <f t="shared" si="198"/>
        <v>11.04</v>
      </c>
      <c r="CP72" s="32">
        <f t="shared" si="199"/>
        <v>11.6</v>
      </c>
      <c r="CQ72" s="32">
        <f t="shared" si="200"/>
        <v>12.08</v>
      </c>
      <c r="CR72" s="32">
        <f t="shared" si="201"/>
        <v>12.16</v>
      </c>
      <c r="CS72" s="32">
        <f t="shared" si="202"/>
        <v>12.24</v>
      </c>
      <c r="CT72" s="32">
        <f t="shared" si="203"/>
        <v>12.8</v>
      </c>
      <c r="CU72" s="32">
        <f t="shared" si="204"/>
        <v>12.96</v>
      </c>
      <c r="CV72" s="32">
        <f t="shared" si="205"/>
        <v>13.2</v>
      </c>
      <c r="CW72" s="32">
        <f t="shared" si="206"/>
        <v>14.16</v>
      </c>
      <c r="CX72" s="32">
        <f t="shared" si="207"/>
        <v>14.64</v>
      </c>
      <c r="CY72" s="32">
        <f t="shared" si="208"/>
        <v>14.72</v>
      </c>
      <c r="CZ72" s="32">
        <f t="shared" si="209"/>
        <v>15.12</v>
      </c>
      <c r="DA72" s="32">
        <f t="shared" si="210"/>
        <v>15.2</v>
      </c>
      <c r="DB72" s="32">
        <f t="shared" si="211"/>
        <v>15.36</v>
      </c>
      <c r="DC72" s="32">
        <f t="shared" si="212"/>
        <v>16.399999999999999</v>
      </c>
      <c r="DD72" s="32">
        <f t="shared" si="213"/>
        <v>17.04</v>
      </c>
      <c r="DE72" s="32">
        <f t="shared" si="214"/>
        <v>20.8</v>
      </c>
      <c r="DF72" s="32">
        <f t="shared" si="215"/>
        <v>43.84</v>
      </c>
    </row>
    <row r="73" spans="1:110" ht="12.6" customHeight="1">
      <c r="A73" s="21" t="s">
        <v>16</v>
      </c>
      <c r="B73" s="26">
        <v>192</v>
      </c>
      <c r="C73" s="28">
        <f t="shared" si="108"/>
        <v>768</v>
      </c>
      <c r="D73" s="32">
        <f t="shared" si="109"/>
        <v>0.76800000000000002</v>
      </c>
      <c r="E73" s="32">
        <f t="shared" si="110"/>
        <v>0.79871999999999999</v>
      </c>
      <c r="F73" s="32">
        <f t="shared" si="111"/>
        <v>0.82944000000000007</v>
      </c>
      <c r="G73" s="32">
        <f t="shared" si="112"/>
        <v>0.86016000000000004</v>
      </c>
      <c r="H73" s="32">
        <f t="shared" si="113"/>
        <v>0.89087999999999989</v>
      </c>
      <c r="I73" s="32">
        <f t="shared" si="114"/>
        <v>0.92159999999999986</v>
      </c>
      <c r="J73" s="32">
        <f t="shared" si="115"/>
        <v>0.95231999999999994</v>
      </c>
      <c r="K73" s="32">
        <f t="shared" si="116"/>
        <v>0.98303999999999991</v>
      </c>
      <c r="L73" s="32">
        <f t="shared" si="117"/>
        <v>1.01376</v>
      </c>
      <c r="M73" s="32">
        <f t="shared" si="118"/>
        <v>1.0444800000000001</v>
      </c>
      <c r="N73" s="32">
        <f t="shared" si="119"/>
        <v>1.0751999999999997</v>
      </c>
      <c r="O73" s="32">
        <f t="shared" si="120"/>
        <v>1.10592</v>
      </c>
      <c r="P73" s="32">
        <f t="shared" si="121"/>
        <v>1.1366399999999999</v>
      </c>
      <c r="Q73" s="32">
        <f t="shared" si="122"/>
        <v>1.1673600000000002</v>
      </c>
      <c r="R73" s="32">
        <f t="shared" si="123"/>
        <v>1.19808</v>
      </c>
      <c r="S73" s="32">
        <f t="shared" si="124"/>
        <v>1.2288000000000001</v>
      </c>
      <c r="T73" s="32">
        <f t="shared" si="125"/>
        <v>1.25952</v>
      </c>
      <c r="U73" s="32">
        <f t="shared" si="126"/>
        <v>1.2902400000000001</v>
      </c>
      <c r="V73" s="32">
        <f t="shared" si="127"/>
        <v>1.3209600000000001</v>
      </c>
      <c r="W73" s="32">
        <f t="shared" si="128"/>
        <v>1.4131200000000002</v>
      </c>
      <c r="X73" s="32">
        <f t="shared" si="129"/>
        <v>1.44384</v>
      </c>
      <c r="Y73" s="32">
        <f t="shared" si="130"/>
        <v>1.4745599999999999</v>
      </c>
      <c r="Z73" s="32">
        <f t="shared" si="131"/>
        <v>1.50528</v>
      </c>
      <c r="AA73" s="32">
        <f t="shared" si="132"/>
        <v>1.536</v>
      </c>
      <c r="AB73" s="32">
        <f t="shared" si="133"/>
        <v>1.5667200000000001</v>
      </c>
      <c r="AC73" s="32">
        <f t="shared" si="134"/>
        <v>1.59744</v>
      </c>
      <c r="AD73" s="32">
        <f t="shared" si="135"/>
        <v>1.6281600000000001</v>
      </c>
      <c r="AE73" s="32">
        <f t="shared" si="136"/>
        <v>1.6588800000000001</v>
      </c>
      <c r="AF73" s="32">
        <f t="shared" si="137"/>
        <v>1.6896000000000002</v>
      </c>
      <c r="AG73" s="32">
        <f t="shared" si="138"/>
        <v>1.7203200000000001</v>
      </c>
      <c r="AH73" s="32">
        <f t="shared" si="139"/>
        <v>1.7510399999999999</v>
      </c>
      <c r="AI73" s="32">
        <f t="shared" si="140"/>
        <v>1.7817599999999998</v>
      </c>
      <c r="AJ73" s="32">
        <f t="shared" si="141"/>
        <v>1.8124800000000001</v>
      </c>
      <c r="AK73" s="32">
        <f t="shared" si="142"/>
        <v>1.8431999999999997</v>
      </c>
      <c r="AL73" s="32">
        <f t="shared" si="143"/>
        <v>1.87392</v>
      </c>
      <c r="AM73" s="32">
        <f t="shared" si="144"/>
        <v>1.9046399999999999</v>
      </c>
      <c r="AN73" s="32">
        <f t="shared" si="145"/>
        <v>1.9353600000000002</v>
      </c>
      <c r="AO73" s="32">
        <f t="shared" si="146"/>
        <v>1.9660799999999998</v>
      </c>
      <c r="AP73" s="32">
        <f t="shared" si="147"/>
        <v>1.9968000000000001</v>
      </c>
      <c r="AQ73" s="32">
        <f t="shared" si="148"/>
        <v>2.02752</v>
      </c>
      <c r="AR73" s="32">
        <f t="shared" si="149"/>
        <v>2.0582400000000001</v>
      </c>
      <c r="AS73" s="32">
        <f t="shared" si="150"/>
        <v>2.0889600000000002</v>
      </c>
      <c r="AT73" s="32">
        <f t="shared" si="151"/>
        <v>2.1196799999999998</v>
      </c>
      <c r="AU73" s="32">
        <f t="shared" si="152"/>
        <v>2.1503999999999994</v>
      </c>
      <c r="AV73" s="32">
        <f t="shared" si="153"/>
        <v>2.1811199999999999</v>
      </c>
      <c r="AW73" s="32">
        <f t="shared" si="154"/>
        <v>2.21184</v>
      </c>
      <c r="AX73" s="32">
        <f t="shared" si="155"/>
        <v>2.2425600000000001</v>
      </c>
      <c r="AY73" s="32">
        <f t="shared" si="156"/>
        <v>2.2732799999999997</v>
      </c>
      <c r="AZ73" s="32">
        <f t="shared" si="157"/>
        <v>2.3039999999999998</v>
      </c>
      <c r="BA73" s="32">
        <f t="shared" si="158"/>
        <v>2.3347200000000004</v>
      </c>
      <c r="BB73" s="32">
        <f t="shared" si="159"/>
        <v>2.36544</v>
      </c>
      <c r="BC73" s="32">
        <f t="shared" si="160"/>
        <v>2.3961600000000001</v>
      </c>
      <c r="BD73" s="32">
        <f t="shared" si="161"/>
        <v>2.4268800000000001</v>
      </c>
      <c r="BE73" s="32">
        <f t="shared" si="162"/>
        <v>2.4576000000000002</v>
      </c>
      <c r="BF73" s="32">
        <f t="shared" si="163"/>
        <v>2.4883200000000003</v>
      </c>
      <c r="BG73" s="32">
        <f t="shared" si="164"/>
        <v>2.5190399999999999</v>
      </c>
      <c r="BH73" s="32">
        <f t="shared" si="165"/>
        <v>2.5497599999999996</v>
      </c>
      <c r="BI73" s="32">
        <f t="shared" si="166"/>
        <v>2.5804800000000001</v>
      </c>
      <c r="BJ73" s="32">
        <f t="shared" si="167"/>
        <v>2.6111999999999997</v>
      </c>
      <c r="BK73" s="32">
        <f t="shared" si="168"/>
        <v>2.6419200000000003</v>
      </c>
      <c r="BL73" s="32">
        <f t="shared" si="169"/>
        <v>2.6726399999999999</v>
      </c>
      <c r="BM73" s="32">
        <f t="shared" si="170"/>
        <v>2.70336</v>
      </c>
      <c r="BN73" s="32">
        <f t="shared" si="171"/>
        <v>2.7340800000000001</v>
      </c>
      <c r="BO73" s="32">
        <f t="shared" si="172"/>
        <v>2.8262400000000003</v>
      </c>
      <c r="BP73" s="32">
        <f t="shared" si="173"/>
        <v>2.88768</v>
      </c>
      <c r="BQ73" s="32">
        <f t="shared" si="174"/>
        <v>2.9491199999999997</v>
      </c>
      <c r="BR73" s="32">
        <f t="shared" si="175"/>
        <v>2.9798400000000003</v>
      </c>
      <c r="BS73" s="32">
        <f t="shared" si="176"/>
        <v>3.0105599999999999</v>
      </c>
      <c r="BT73" s="32">
        <f t="shared" si="177"/>
        <v>3.0412799999999995</v>
      </c>
      <c r="BU73" s="32">
        <f t="shared" si="178"/>
        <v>3.0720000000000001</v>
      </c>
      <c r="BV73" s="32">
        <f t="shared" si="179"/>
        <v>3.1334400000000002</v>
      </c>
      <c r="BW73" s="32">
        <f t="shared" si="180"/>
        <v>3.1641599999999999</v>
      </c>
      <c r="BX73" s="32">
        <f t="shared" si="181"/>
        <v>3.1948799999999999</v>
      </c>
      <c r="BY73" s="32">
        <f t="shared" si="182"/>
        <v>3.2256000000000005</v>
      </c>
      <c r="BZ73" s="32">
        <f t="shared" si="183"/>
        <v>3.2870400000000002</v>
      </c>
      <c r="CA73" s="32">
        <f t="shared" si="184"/>
        <v>3.3792000000000004</v>
      </c>
      <c r="CB73" s="32">
        <f t="shared" si="185"/>
        <v>3.4406400000000001</v>
      </c>
      <c r="CC73" s="32">
        <f t="shared" si="186"/>
        <v>3.4713599999999998</v>
      </c>
      <c r="CD73" s="32">
        <f t="shared" si="187"/>
        <v>3.5020799999999999</v>
      </c>
      <c r="CE73" s="32">
        <f t="shared" si="188"/>
        <v>3.5327999999999999</v>
      </c>
      <c r="CF73" s="32">
        <f t="shared" si="189"/>
        <v>3.6249600000000002</v>
      </c>
      <c r="CG73" s="32">
        <f t="shared" si="190"/>
        <v>3.6556799999999998</v>
      </c>
      <c r="CH73" s="32">
        <f t="shared" si="191"/>
        <v>3.7478400000000001</v>
      </c>
      <c r="CI73" s="32">
        <f t="shared" si="192"/>
        <v>3.7785600000000001</v>
      </c>
      <c r="CJ73" s="32">
        <f t="shared" si="193"/>
        <v>3.8092799999999998</v>
      </c>
      <c r="CK73" s="32">
        <f t="shared" si="194"/>
        <v>3.8707200000000004</v>
      </c>
      <c r="CL73" s="32">
        <f t="shared" si="195"/>
        <v>3.9936000000000003</v>
      </c>
      <c r="CM73" s="32">
        <f t="shared" si="196"/>
        <v>4.0243200000000003</v>
      </c>
      <c r="CN73" s="32">
        <f t="shared" si="197"/>
        <v>4.2086399999999999</v>
      </c>
      <c r="CO73" s="32">
        <f t="shared" si="198"/>
        <v>4.2393599999999996</v>
      </c>
      <c r="CP73" s="32">
        <f t="shared" si="199"/>
        <v>4.4543999999999997</v>
      </c>
      <c r="CQ73" s="32">
        <f t="shared" si="200"/>
        <v>4.6387200000000002</v>
      </c>
      <c r="CR73" s="32">
        <f t="shared" si="201"/>
        <v>4.6694400000000007</v>
      </c>
      <c r="CS73" s="32">
        <f t="shared" si="202"/>
        <v>4.7001599999999994</v>
      </c>
      <c r="CT73" s="32">
        <f t="shared" si="203"/>
        <v>4.9152000000000005</v>
      </c>
      <c r="CU73" s="32">
        <f t="shared" si="204"/>
        <v>4.9766400000000006</v>
      </c>
      <c r="CV73" s="32">
        <f t="shared" si="205"/>
        <v>5.0687999999999995</v>
      </c>
      <c r="CW73" s="32">
        <f t="shared" si="206"/>
        <v>5.4374400000000005</v>
      </c>
      <c r="CX73" s="32">
        <f t="shared" si="207"/>
        <v>5.6217600000000001</v>
      </c>
      <c r="CY73" s="32">
        <f t="shared" si="208"/>
        <v>5.6524800000000006</v>
      </c>
      <c r="CZ73" s="32">
        <f t="shared" si="209"/>
        <v>5.8060799999999997</v>
      </c>
      <c r="DA73" s="32">
        <f t="shared" si="210"/>
        <v>5.8367999999999993</v>
      </c>
      <c r="DB73" s="32">
        <f t="shared" si="211"/>
        <v>5.8982399999999995</v>
      </c>
      <c r="DC73" s="32">
        <f t="shared" si="212"/>
        <v>6.2975999999999992</v>
      </c>
      <c r="DD73" s="32">
        <f t="shared" si="213"/>
        <v>6.5433599999999998</v>
      </c>
      <c r="DE73" s="32">
        <f t="shared" si="214"/>
        <v>7.9872000000000005</v>
      </c>
      <c r="DF73" s="32">
        <f t="shared" si="215"/>
        <v>16.83456</v>
      </c>
    </row>
    <row r="74" spans="1:110" ht="12.6" customHeight="1">
      <c r="A74" s="22" t="s">
        <v>118</v>
      </c>
      <c r="B74" s="28">
        <v>495</v>
      </c>
      <c r="C74" s="28">
        <f t="shared" si="108"/>
        <v>1980</v>
      </c>
      <c r="D74" s="32">
        <f t="shared" si="109"/>
        <v>1.98</v>
      </c>
      <c r="E74" s="32">
        <f t="shared" si="110"/>
        <v>2.0592000000000001</v>
      </c>
      <c r="F74" s="32">
        <f t="shared" si="111"/>
        <v>2.1384000000000003</v>
      </c>
      <c r="G74" s="32">
        <f t="shared" si="112"/>
        <v>2.2176000000000005</v>
      </c>
      <c r="H74" s="32">
        <f t="shared" si="113"/>
        <v>2.2967999999999997</v>
      </c>
      <c r="I74" s="32">
        <f t="shared" si="114"/>
        <v>2.3759999999999999</v>
      </c>
      <c r="J74" s="32">
        <f t="shared" si="115"/>
        <v>2.4551999999999996</v>
      </c>
      <c r="K74" s="32">
        <f t="shared" si="116"/>
        <v>2.5344000000000002</v>
      </c>
      <c r="L74" s="32">
        <f t="shared" si="117"/>
        <v>2.6135999999999999</v>
      </c>
      <c r="M74" s="32">
        <f t="shared" si="118"/>
        <v>2.6928000000000001</v>
      </c>
      <c r="N74" s="32">
        <f t="shared" si="119"/>
        <v>2.7719999999999998</v>
      </c>
      <c r="O74" s="32">
        <f t="shared" si="120"/>
        <v>2.8512</v>
      </c>
      <c r="P74" s="32">
        <f t="shared" si="121"/>
        <v>2.9304000000000001</v>
      </c>
      <c r="Q74" s="32">
        <f t="shared" si="122"/>
        <v>3.0095999999999998</v>
      </c>
      <c r="R74" s="32">
        <f t="shared" si="123"/>
        <v>3.0888</v>
      </c>
      <c r="S74" s="32">
        <f t="shared" si="124"/>
        <v>3.1680000000000001</v>
      </c>
      <c r="T74" s="32">
        <f t="shared" si="125"/>
        <v>3.2471999999999999</v>
      </c>
      <c r="U74" s="32">
        <f t="shared" si="126"/>
        <v>3.3264</v>
      </c>
      <c r="V74" s="32">
        <f t="shared" si="127"/>
        <v>3.4055999999999997</v>
      </c>
      <c r="W74" s="32">
        <f t="shared" si="128"/>
        <v>3.6432000000000002</v>
      </c>
      <c r="X74" s="32">
        <f t="shared" si="129"/>
        <v>3.7223999999999995</v>
      </c>
      <c r="Y74" s="32">
        <f t="shared" si="130"/>
        <v>3.8016000000000001</v>
      </c>
      <c r="Z74" s="32">
        <f t="shared" si="131"/>
        <v>3.8807999999999998</v>
      </c>
      <c r="AA74" s="32">
        <f t="shared" si="132"/>
        <v>3.96</v>
      </c>
      <c r="AB74" s="32">
        <f t="shared" si="133"/>
        <v>4.0392000000000001</v>
      </c>
      <c r="AC74" s="32">
        <f t="shared" si="134"/>
        <v>4.1184000000000003</v>
      </c>
      <c r="AD74" s="32">
        <f t="shared" si="135"/>
        <v>4.1976000000000004</v>
      </c>
      <c r="AE74" s="32">
        <f t="shared" si="136"/>
        <v>4.2768000000000006</v>
      </c>
      <c r="AF74" s="32">
        <f t="shared" si="137"/>
        <v>4.3559999999999999</v>
      </c>
      <c r="AG74" s="32">
        <f t="shared" si="138"/>
        <v>4.4352000000000009</v>
      </c>
      <c r="AH74" s="32">
        <f t="shared" si="139"/>
        <v>4.5143999999999993</v>
      </c>
      <c r="AI74" s="32">
        <f t="shared" si="140"/>
        <v>4.5935999999999995</v>
      </c>
      <c r="AJ74" s="32">
        <f t="shared" si="141"/>
        <v>4.6728000000000005</v>
      </c>
      <c r="AK74" s="32">
        <f t="shared" si="142"/>
        <v>4.7519999999999998</v>
      </c>
      <c r="AL74" s="32">
        <f t="shared" si="143"/>
        <v>4.8311999999999999</v>
      </c>
      <c r="AM74" s="32">
        <f t="shared" si="144"/>
        <v>4.9103999999999992</v>
      </c>
      <c r="AN74" s="32">
        <f t="shared" si="145"/>
        <v>4.9896000000000003</v>
      </c>
      <c r="AO74" s="32">
        <f t="shared" si="146"/>
        <v>5.0688000000000004</v>
      </c>
      <c r="AP74" s="32">
        <f t="shared" si="147"/>
        <v>5.1479999999999997</v>
      </c>
      <c r="AQ74" s="32">
        <f t="shared" si="148"/>
        <v>5.2271999999999998</v>
      </c>
      <c r="AR74" s="32">
        <f t="shared" si="149"/>
        <v>5.3064000000000009</v>
      </c>
      <c r="AS74" s="32">
        <f t="shared" si="150"/>
        <v>5.3856000000000002</v>
      </c>
      <c r="AT74" s="32">
        <f t="shared" si="151"/>
        <v>5.4647999999999994</v>
      </c>
      <c r="AU74" s="32">
        <f t="shared" si="152"/>
        <v>5.5439999999999996</v>
      </c>
      <c r="AV74" s="32">
        <f t="shared" si="153"/>
        <v>5.6231999999999998</v>
      </c>
      <c r="AW74" s="32">
        <f t="shared" si="154"/>
        <v>5.7023999999999999</v>
      </c>
      <c r="AX74" s="32">
        <f t="shared" si="155"/>
        <v>5.7815999999999992</v>
      </c>
      <c r="AY74" s="32">
        <f t="shared" si="156"/>
        <v>5.8608000000000002</v>
      </c>
      <c r="AZ74" s="32">
        <f t="shared" si="157"/>
        <v>5.94</v>
      </c>
      <c r="BA74" s="32">
        <f t="shared" si="158"/>
        <v>6.0191999999999997</v>
      </c>
      <c r="BB74" s="32">
        <f t="shared" si="159"/>
        <v>6.0984000000000007</v>
      </c>
      <c r="BC74" s="32">
        <f t="shared" si="160"/>
        <v>6.1776</v>
      </c>
      <c r="BD74" s="32">
        <f t="shared" si="161"/>
        <v>6.2568000000000001</v>
      </c>
      <c r="BE74" s="32">
        <f t="shared" si="162"/>
        <v>6.3360000000000003</v>
      </c>
      <c r="BF74" s="32">
        <f t="shared" si="163"/>
        <v>6.4152000000000005</v>
      </c>
      <c r="BG74" s="32">
        <f t="shared" si="164"/>
        <v>6.4943999999999997</v>
      </c>
      <c r="BH74" s="32">
        <f t="shared" si="165"/>
        <v>6.5735999999999999</v>
      </c>
      <c r="BI74" s="32">
        <f t="shared" si="166"/>
        <v>6.6528</v>
      </c>
      <c r="BJ74" s="32">
        <f t="shared" si="167"/>
        <v>6.7320000000000002</v>
      </c>
      <c r="BK74" s="32">
        <f t="shared" si="168"/>
        <v>6.8111999999999995</v>
      </c>
      <c r="BL74" s="32">
        <f t="shared" si="169"/>
        <v>6.8903999999999996</v>
      </c>
      <c r="BM74" s="32">
        <f t="shared" si="170"/>
        <v>6.9696000000000007</v>
      </c>
      <c r="BN74" s="32">
        <f t="shared" si="171"/>
        <v>7.0488</v>
      </c>
      <c r="BO74" s="32">
        <f t="shared" si="172"/>
        <v>7.2864000000000004</v>
      </c>
      <c r="BP74" s="32">
        <f t="shared" si="173"/>
        <v>7.444799999999999</v>
      </c>
      <c r="BQ74" s="32">
        <f t="shared" si="174"/>
        <v>7.6032000000000002</v>
      </c>
      <c r="BR74" s="32">
        <f t="shared" si="175"/>
        <v>7.6823999999999995</v>
      </c>
      <c r="BS74" s="32">
        <f t="shared" si="176"/>
        <v>7.7615999999999996</v>
      </c>
      <c r="BT74" s="32">
        <f t="shared" si="177"/>
        <v>7.8407999999999998</v>
      </c>
      <c r="BU74" s="32">
        <f t="shared" si="178"/>
        <v>7.92</v>
      </c>
      <c r="BV74" s="32">
        <f t="shared" si="179"/>
        <v>8.0784000000000002</v>
      </c>
      <c r="BW74" s="32">
        <f t="shared" si="180"/>
        <v>8.1576000000000004</v>
      </c>
      <c r="BX74" s="32">
        <f t="shared" si="181"/>
        <v>8.2368000000000006</v>
      </c>
      <c r="BY74" s="32">
        <f t="shared" si="182"/>
        <v>8.3160000000000007</v>
      </c>
      <c r="BZ74" s="32">
        <f t="shared" si="183"/>
        <v>8.4743999999999993</v>
      </c>
      <c r="CA74" s="32">
        <f t="shared" si="184"/>
        <v>8.7119999999999997</v>
      </c>
      <c r="CB74" s="32">
        <f t="shared" si="185"/>
        <v>8.8704000000000018</v>
      </c>
      <c r="CC74" s="32">
        <f t="shared" si="186"/>
        <v>8.9495999999999984</v>
      </c>
      <c r="CD74" s="32">
        <f t="shared" si="187"/>
        <v>9.0287999999999986</v>
      </c>
      <c r="CE74" s="32">
        <f t="shared" si="188"/>
        <v>9.1080000000000005</v>
      </c>
      <c r="CF74" s="32">
        <f t="shared" si="189"/>
        <v>9.345600000000001</v>
      </c>
      <c r="CG74" s="32">
        <f t="shared" si="190"/>
        <v>9.4247999999999994</v>
      </c>
      <c r="CH74" s="32">
        <f t="shared" si="191"/>
        <v>9.6623999999999999</v>
      </c>
      <c r="CI74" s="32">
        <f t="shared" si="192"/>
        <v>9.7416</v>
      </c>
      <c r="CJ74" s="32">
        <f t="shared" si="193"/>
        <v>9.8207999999999984</v>
      </c>
      <c r="CK74" s="32">
        <f t="shared" si="194"/>
        <v>9.9792000000000005</v>
      </c>
      <c r="CL74" s="32">
        <f t="shared" si="195"/>
        <v>10.295999999999999</v>
      </c>
      <c r="CM74" s="32">
        <f t="shared" si="196"/>
        <v>10.375200000000001</v>
      </c>
      <c r="CN74" s="32">
        <f t="shared" si="197"/>
        <v>10.850400000000002</v>
      </c>
      <c r="CO74" s="32">
        <f t="shared" si="198"/>
        <v>10.929599999999999</v>
      </c>
      <c r="CP74" s="32">
        <f t="shared" si="199"/>
        <v>11.484</v>
      </c>
      <c r="CQ74" s="32">
        <f t="shared" si="200"/>
        <v>11.959200000000001</v>
      </c>
      <c r="CR74" s="32">
        <f t="shared" si="201"/>
        <v>12.038399999999999</v>
      </c>
      <c r="CS74" s="32">
        <f t="shared" si="202"/>
        <v>12.117599999999999</v>
      </c>
      <c r="CT74" s="32">
        <f t="shared" si="203"/>
        <v>12.672000000000001</v>
      </c>
      <c r="CU74" s="32">
        <f t="shared" si="204"/>
        <v>12.830400000000001</v>
      </c>
      <c r="CV74" s="32">
        <f t="shared" si="205"/>
        <v>13.068</v>
      </c>
      <c r="CW74" s="32">
        <f t="shared" si="206"/>
        <v>14.0184</v>
      </c>
      <c r="CX74" s="32">
        <f t="shared" si="207"/>
        <v>14.493600000000001</v>
      </c>
      <c r="CY74" s="32">
        <f t="shared" si="208"/>
        <v>14.572800000000001</v>
      </c>
      <c r="CZ74" s="32">
        <f t="shared" si="209"/>
        <v>14.9688</v>
      </c>
      <c r="DA74" s="32">
        <f t="shared" si="210"/>
        <v>15.048</v>
      </c>
      <c r="DB74" s="32">
        <f t="shared" si="211"/>
        <v>15.2064</v>
      </c>
      <c r="DC74" s="32">
        <f t="shared" si="212"/>
        <v>16.235999999999997</v>
      </c>
      <c r="DD74" s="32">
        <f t="shared" si="213"/>
        <v>16.869599999999998</v>
      </c>
      <c r="DE74" s="32">
        <f t="shared" si="214"/>
        <v>20.591999999999999</v>
      </c>
      <c r="DF74" s="32">
        <f t="shared" si="215"/>
        <v>43.401600000000009</v>
      </c>
    </row>
    <row r="75" spans="1:110" ht="12.6" customHeight="1">
      <c r="A75" s="19" t="s">
        <v>106</v>
      </c>
      <c r="B75" s="26">
        <v>255</v>
      </c>
      <c r="C75" s="28">
        <f t="shared" si="108"/>
        <v>1020</v>
      </c>
      <c r="D75" s="32">
        <f t="shared" si="109"/>
        <v>1.02</v>
      </c>
      <c r="E75" s="32">
        <f t="shared" si="110"/>
        <v>1.0608</v>
      </c>
      <c r="F75" s="32">
        <f t="shared" si="111"/>
        <v>1.1016000000000001</v>
      </c>
      <c r="G75" s="32">
        <f t="shared" si="112"/>
        <v>1.1424000000000001</v>
      </c>
      <c r="H75" s="32">
        <f t="shared" si="113"/>
        <v>1.1831999999999998</v>
      </c>
      <c r="I75" s="32">
        <f t="shared" si="114"/>
        <v>1.224</v>
      </c>
      <c r="J75" s="32">
        <f t="shared" si="115"/>
        <v>1.2647999999999999</v>
      </c>
      <c r="K75" s="32">
        <f t="shared" si="116"/>
        <v>1.3056000000000001</v>
      </c>
      <c r="L75" s="32">
        <f t="shared" si="117"/>
        <v>1.3464</v>
      </c>
      <c r="M75" s="32">
        <f t="shared" si="118"/>
        <v>1.3872</v>
      </c>
      <c r="N75" s="32">
        <f t="shared" si="119"/>
        <v>1.4279999999999999</v>
      </c>
      <c r="O75" s="32">
        <f t="shared" si="120"/>
        <v>1.4687999999999999</v>
      </c>
      <c r="P75" s="32">
        <f t="shared" si="121"/>
        <v>1.5095999999999998</v>
      </c>
      <c r="Q75" s="32">
        <f t="shared" si="122"/>
        <v>1.5504</v>
      </c>
      <c r="R75" s="32">
        <f t="shared" si="123"/>
        <v>1.5911999999999999</v>
      </c>
      <c r="S75" s="32">
        <f t="shared" si="124"/>
        <v>1.6319999999999999</v>
      </c>
      <c r="T75" s="32">
        <f t="shared" si="125"/>
        <v>1.6728000000000001</v>
      </c>
      <c r="U75" s="32">
        <f t="shared" si="126"/>
        <v>1.7136</v>
      </c>
      <c r="V75" s="32">
        <f t="shared" si="127"/>
        <v>1.7544</v>
      </c>
      <c r="W75" s="32">
        <f t="shared" si="128"/>
        <v>1.8768000000000002</v>
      </c>
      <c r="X75" s="32">
        <f t="shared" si="129"/>
        <v>1.9176</v>
      </c>
      <c r="Y75" s="32">
        <f t="shared" si="130"/>
        <v>1.9583999999999999</v>
      </c>
      <c r="Z75" s="32">
        <f t="shared" si="131"/>
        <v>1.9992000000000001</v>
      </c>
      <c r="AA75" s="32">
        <f t="shared" si="132"/>
        <v>2.04</v>
      </c>
      <c r="AB75" s="32">
        <f t="shared" si="133"/>
        <v>2.0808</v>
      </c>
      <c r="AC75" s="32">
        <f t="shared" si="134"/>
        <v>2.1215999999999999</v>
      </c>
      <c r="AD75" s="32">
        <f t="shared" si="135"/>
        <v>2.1623999999999999</v>
      </c>
      <c r="AE75" s="32">
        <f t="shared" si="136"/>
        <v>2.2032000000000003</v>
      </c>
      <c r="AF75" s="32">
        <f t="shared" si="137"/>
        <v>2.2440000000000002</v>
      </c>
      <c r="AG75" s="32">
        <f t="shared" si="138"/>
        <v>2.2848000000000002</v>
      </c>
      <c r="AH75" s="32">
        <f t="shared" si="139"/>
        <v>2.3256000000000001</v>
      </c>
      <c r="AI75" s="32">
        <f t="shared" si="140"/>
        <v>2.3663999999999996</v>
      </c>
      <c r="AJ75" s="32">
        <f t="shared" si="141"/>
        <v>2.4072</v>
      </c>
      <c r="AK75" s="32">
        <f t="shared" si="142"/>
        <v>2.448</v>
      </c>
      <c r="AL75" s="32">
        <f t="shared" si="143"/>
        <v>2.4887999999999999</v>
      </c>
      <c r="AM75" s="32">
        <f t="shared" si="144"/>
        <v>2.5295999999999998</v>
      </c>
      <c r="AN75" s="32">
        <f t="shared" si="145"/>
        <v>2.5704000000000002</v>
      </c>
      <c r="AO75" s="32">
        <f t="shared" si="146"/>
        <v>2.6112000000000002</v>
      </c>
      <c r="AP75" s="32">
        <f t="shared" si="147"/>
        <v>2.6520000000000001</v>
      </c>
      <c r="AQ75" s="32">
        <f t="shared" si="148"/>
        <v>2.6928000000000001</v>
      </c>
      <c r="AR75" s="32">
        <f t="shared" si="149"/>
        <v>2.7336000000000005</v>
      </c>
      <c r="AS75" s="32">
        <f t="shared" si="150"/>
        <v>2.7744</v>
      </c>
      <c r="AT75" s="32">
        <f t="shared" si="151"/>
        <v>2.8151999999999999</v>
      </c>
      <c r="AU75" s="32">
        <f t="shared" si="152"/>
        <v>2.8559999999999999</v>
      </c>
      <c r="AV75" s="32">
        <f t="shared" si="153"/>
        <v>2.8967999999999998</v>
      </c>
      <c r="AW75" s="32">
        <f t="shared" si="154"/>
        <v>2.9375999999999998</v>
      </c>
      <c r="AX75" s="32">
        <f t="shared" si="155"/>
        <v>2.9784000000000002</v>
      </c>
      <c r="AY75" s="32">
        <f t="shared" si="156"/>
        <v>3.0191999999999997</v>
      </c>
      <c r="AZ75" s="32">
        <f t="shared" si="157"/>
        <v>3.06</v>
      </c>
      <c r="BA75" s="32">
        <f t="shared" si="158"/>
        <v>3.1008</v>
      </c>
      <c r="BB75" s="32">
        <f t="shared" si="159"/>
        <v>3.1415999999999999</v>
      </c>
      <c r="BC75" s="32">
        <f t="shared" si="160"/>
        <v>3.1823999999999999</v>
      </c>
      <c r="BD75" s="32">
        <f t="shared" si="161"/>
        <v>3.2232000000000003</v>
      </c>
      <c r="BE75" s="32">
        <f t="shared" si="162"/>
        <v>3.2639999999999998</v>
      </c>
      <c r="BF75" s="32">
        <f t="shared" si="163"/>
        <v>3.3048000000000002</v>
      </c>
      <c r="BG75" s="32">
        <f t="shared" si="164"/>
        <v>3.3456000000000001</v>
      </c>
      <c r="BH75" s="32">
        <f t="shared" si="165"/>
        <v>3.3863999999999996</v>
      </c>
      <c r="BI75" s="32">
        <f t="shared" si="166"/>
        <v>3.4272</v>
      </c>
      <c r="BJ75" s="32">
        <f t="shared" si="167"/>
        <v>3.468</v>
      </c>
      <c r="BK75" s="32">
        <f t="shared" si="168"/>
        <v>3.5087999999999999</v>
      </c>
      <c r="BL75" s="32">
        <f t="shared" si="169"/>
        <v>3.5495999999999999</v>
      </c>
      <c r="BM75" s="32">
        <f t="shared" si="170"/>
        <v>3.5904000000000003</v>
      </c>
      <c r="BN75" s="32">
        <f t="shared" si="171"/>
        <v>3.6312000000000002</v>
      </c>
      <c r="BO75" s="32">
        <f t="shared" si="172"/>
        <v>3.7536000000000005</v>
      </c>
      <c r="BP75" s="32">
        <f t="shared" si="173"/>
        <v>3.8351999999999999</v>
      </c>
      <c r="BQ75" s="32">
        <f t="shared" si="174"/>
        <v>3.9167999999999998</v>
      </c>
      <c r="BR75" s="32">
        <f t="shared" si="175"/>
        <v>3.9575999999999998</v>
      </c>
      <c r="BS75" s="32">
        <f t="shared" si="176"/>
        <v>3.9984000000000002</v>
      </c>
      <c r="BT75" s="32">
        <f t="shared" si="177"/>
        <v>4.0392000000000001</v>
      </c>
      <c r="BU75" s="32">
        <f t="shared" si="178"/>
        <v>4.08</v>
      </c>
      <c r="BV75" s="32">
        <f t="shared" si="179"/>
        <v>4.1616</v>
      </c>
      <c r="BW75" s="32">
        <f t="shared" si="180"/>
        <v>4.2024000000000008</v>
      </c>
      <c r="BX75" s="32">
        <f t="shared" si="181"/>
        <v>4.2431999999999999</v>
      </c>
      <c r="BY75" s="32">
        <f t="shared" si="182"/>
        <v>4.2839999999999998</v>
      </c>
      <c r="BZ75" s="32">
        <f t="shared" si="183"/>
        <v>4.3656000000000006</v>
      </c>
      <c r="CA75" s="32">
        <f t="shared" si="184"/>
        <v>4.4880000000000004</v>
      </c>
      <c r="CB75" s="32">
        <f t="shared" si="185"/>
        <v>4.5696000000000003</v>
      </c>
      <c r="CC75" s="32">
        <f t="shared" si="186"/>
        <v>4.6103999999999994</v>
      </c>
      <c r="CD75" s="32">
        <f t="shared" si="187"/>
        <v>4.6512000000000002</v>
      </c>
      <c r="CE75" s="32">
        <f t="shared" si="188"/>
        <v>4.6920000000000002</v>
      </c>
      <c r="CF75" s="32">
        <f t="shared" si="189"/>
        <v>4.8144</v>
      </c>
      <c r="CG75" s="32">
        <f t="shared" si="190"/>
        <v>4.8552</v>
      </c>
      <c r="CH75" s="32">
        <f t="shared" si="191"/>
        <v>4.9775999999999998</v>
      </c>
      <c r="CI75" s="32">
        <f t="shared" si="192"/>
        <v>5.0183999999999997</v>
      </c>
      <c r="CJ75" s="32">
        <f t="shared" si="193"/>
        <v>5.0591999999999997</v>
      </c>
      <c r="CK75" s="32">
        <f t="shared" si="194"/>
        <v>5.1408000000000005</v>
      </c>
      <c r="CL75" s="32">
        <f t="shared" si="195"/>
        <v>5.3040000000000003</v>
      </c>
      <c r="CM75" s="32">
        <f t="shared" si="196"/>
        <v>5.3448000000000002</v>
      </c>
      <c r="CN75" s="32">
        <f t="shared" si="197"/>
        <v>5.5896000000000008</v>
      </c>
      <c r="CO75" s="32">
        <f t="shared" si="198"/>
        <v>5.6303999999999998</v>
      </c>
      <c r="CP75" s="32">
        <f t="shared" si="199"/>
        <v>5.9160000000000004</v>
      </c>
      <c r="CQ75" s="32">
        <f t="shared" si="200"/>
        <v>6.1608000000000001</v>
      </c>
      <c r="CR75" s="32">
        <f t="shared" si="201"/>
        <v>6.2016</v>
      </c>
      <c r="CS75" s="32">
        <f t="shared" si="202"/>
        <v>6.2424000000000008</v>
      </c>
      <c r="CT75" s="32">
        <f t="shared" si="203"/>
        <v>6.5279999999999996</v>
      </c>
      <c r="CU75" s="32">
        <f t="shared" si="204"/>
        <v>6.6096000000000004</v>
      </c>
      <c r="CV75" s="32">
        <f t="shared" si="205"/>
        <v>6.7320000000000002</v>
      </c>
      <c r="CW75" s="32">
        <f t="shared" si="206"/>
        <v>7.2216000000000005</v>
      </c>
      <c r="CX75" s="32">
        <f t="shared" si="207"/>
        <v>7.4664000000000001</v>
      </c>
      <c r="CY75" s="32">
        <f t="shared" si="208"/>
        <v>7.507200000000001</v>
      </c>
      <c r="CZ75" s="32">
        <f t="shared" si="209"/>
        <v>7.7111999999999998</v>
      </c>
      <c r="DA75" s="32">
        <f t="shared" si="210"/>
        <v>7.7519999999999998</v>
      </c>
      <c r="DB75" s="32">
        <f t="shared" si="211"/>
        <v>7.8335999999999997</v>
      </c>
      <c r="DC75" s="32">
        <f t="shared" si="212"/>
        <v>8.3640000000000008</v>
      </c>
      <c r="DD75" s="32">
        <f t="shared" si="213"/>
        <v>8.6904000000000003</v>
      </c>
      <c r="DE75" s="32">
        <f t="shared" si="214"/>
        <v>10.608000000000001</v>
      </c>
      <c r="DF75" s="32">
        <f t="shared" si="215"/>
        <v>22.358400000000003</v>
      </c>
    </row>
    <row r="76" spans="1:110" ht="12.6" customHeight="1">
      <c r="A76" s="17" t="s">
        <v>20</v>
      </c>
      <c r="B76" s="28">
        <v>5940</v>
      </c>
      <c r="C76" s="28">
        <f t="shared" si="108"/>
        <v>23760</v>
      </c>
      <c r="D76" s="32">
        <f t="shared" si="109"/>
        <v>23.76</v>
      </c>
      <c r="E76" s="32">
        <f t="shared" si="110"/>
        <v>24.7104</v>
      </c>
      <c r="F76" s="32">
        <f t="shared" si="111"/>
        <v>25.660800000000002</v>
      </c>
      <c r="G76" s="32">
        <f t="shared" si="112"/>
        <v>26.6112</v>
      </c>
      <c r="H76" s="32">
        <f t="shared" si="113"/>
        <v>27.561599999999999</v>
      </c>
      <c r="I76" s="32">
        <f t="shared" si="114"/>
        <v>28.512</v>
      </c>
      <c r="J76" s="32">
        <f t="shared" si="115"/>
        <v>29.462400000000002</v>
      </c>
      <c r="K76" s="32">
        <f t="shared" si="116"/>
        <v>30.412800000000001</v>
      </c>
      <c r="L76" s="32">
        <f t="shared" si="117"/>
        <v>31.363199999999999</v>
      </c>
      <c r="M76" s="32">
        <f t="shared" si="118"/>
        <v>32.313600000000001</v>
      </c>
      <c r="N76" s="32">
        <f t="shared" si="119"/>
        <v>33.264000000000003</v>
      </c>
      <c r="O76" s="32">
        <f t="shared" si="120"/>
        <v>34.214400000000005</v>
      </c>
      <c r="P76" s="32">
        <f t="shared" si="121"/>
        <v>35.1648</v>
      </c>
      <c r="Q76" s="32">
        <f t="shared" si="122"/>
        <v>36.115199999999994</v>
      </c>
      <c r="R76" s="32">
        <f t="shared" si="123"/>
        <v>37.065599999999996</v>
      </c>
      <c r="S76" s="32">
        <f t="shared" si="124"/>
        <v>38.015999999999998</v>
      </c>
      <c r="T76" s="32">
        <f t="shared" si="125"/>
        <v>38.966399999999993</v>
      </c>
      <c r="U76" s="32">
        <f t="shared" si="126"/>
        <v>39.916799999999995</v>
      </c>
      <c r="V76" s="32">
        <f t="shared" si="127"/>
        <v>40.867199999999997</v>
      </c>
      <c r="W76" s="32">
        <f t="shared" si="128"/>
        <v>43.718400000000003</v>
      </c>
      <c r="X76" s="32">
        <f t="shared" si="129"/>
        <v>44.668799999999997</v>
      </c>
      <c r="Y76" s="32">
        <f t="shared" si="130"/>
        <v>45.619199999999999</v>
      </c>
      <c r="Z76" s="32">
        <f t="shared" si="131"/>
        <v>46.569600000000001</v>
      </c>
      <c r="AA76" s="32">
        <f t="shared" si="132"/>
        <v>47.52</v>
      </c>
      <c r="AB76" s="32">
        <f t="shared" si="133"/>
        <v>48.470399999999998</v>
      </c>
      <c r="AC76" s="32">
        <f t="shared" si="134"/>
        <v>49.4208</v>
      </c>
      <c r="AD76" s="32">
        <f t="shared" si="135"/>
        <v>50.371200000000002</v>
      </c>
      <c r="AE76" s="32">
        <f t="shared" si="136"/>
        <v>51.321600000000004</v>
      </c>
      <c r="AF76" s="32">
        <f t="shared" si="137"/>
        <v>52.272000000000006</v>
      </c>
      <c r="AG76" s="32">
        <f t="shared" si="138"/>
        <v>53.2224</v>
      </c>
      <c r="AH76" s="32">
        <f t="shared" si="139"/>
        <v>54.172799999999995</v>
      </c>
      <c r="AI76" s="32">
        <f t="shared" si="140"/>
        <v>55.123199999999997</v>
      </c>
      <c r="AJ76" s="32">
        <f t="shared" si="141"/>
        <v>56.073599999999999</v>
      </c>
      <c r="AK76" s="32">
        <f t="shared" si="142"/>
        <v>57.024000000000001</v>
      </c>
      <c r="AL76" s="32">
        <f t="shared" si="143"/>
        <v>57.974400000000003</v>
      </c>
      <c r="AM76" s="32">
        <f t="shared" si="144"/>
        <v>58.924800000000005</v>
      </c>
      <c r="AN76" s="32">
        <f t="shared" si="145"/>
        <v>59.8752</v>
      </c>
      <c r="AO76" s="32">
        <f t="shared" si="146"/>
        <v>60.825600000000001</v>
      </c>
      <c r="AP76" s="32">
        <f t="shared" si="147"/>
        <v>61.776000000000003</v>
      </c>
      <c r="AQ76" s="32">
        <f t="shared" si="148"/>
        <v>62.726399999999998</v>
      </c>
      <c r="AR76" s="32">
        <f t="shared" si="149"/>
        <v>63.6768</v>
      </c>
      <c r="AS76" s="32">
        <f t="shared" si="150"/>
        <v>64.627200000000002</v>
      </c>
      <c r="AT76" s="32">
        <f t="shared" si="151"/>
        <v>65.57759999999999</v>
      </c>
      <c r="AU76" s="32">
        <f t="shared" si="152"/>
        <v>66.528000000000006</v>
      </c>
      <c r="AV76" s="32">
        <f t="shared" si="153"/>
        <v>67.478399999999993</v>
      </c>
      <c r="AW76" s="32">
        <f t="shared" si="154"/>
        <v>68.42880000000001</v>
      </c>
      <c r="AX76" s="32">
        <f t="shared" si="155"/>
        <v>69.379199999999997</v>
      </c>
      <c r="AY76" s="32">
        <f t="shared" si="156"/>
        <v>70.329599999999999</v>
      </c>
      <c r="AZ76" s="32">
        <f t="shared" si="157"/>
        <v>71.28</v>
      </c>
      <c r="BA76" s="32">
        <f t="shared" si="158"/>
        <v>72.230399999999989</v>
      </c>
      <c r="BB76" s="32">
        <f t="shared" si="159"/>
        <v>73.180800000000005</v>
      </c>
      <c r="BC76" s="32">
        <f t="shared" si="160"/>
        <v>74.131199999999993</v>
      </c>
      <c r="BD76" s="32">
        <f t="shared" si="161"/>
        <v>75.081600000000009</v>
      </c>
      <c r="BE76" s="32">
        <f t="shared" si="162"/>
        <v>76.031999999999996</v>
      </c>
      <c r="BF76" s="32">
        <f t="shared" si="163"/>
        <v>76.982400000000013</v>
      </c>
      <c r="BG76" s="32">
        <f t="shared" si="164"/>
        <v>77.932799999999986</v>
      </c>
      <c r="BH76" s="32">
        <f t="shared" si="165"/>
        <v>78.883200000000002</v>
      </c>
      <c r="BI76" s="32">
        <f t="shared" si="166"/>
        <v>79.83359999999999</v>
      </c>
      <c r="BJ76" s="32">
        <f t="shared" si="167"/>
        <v>80.784000000000006</v>
      </c>
      <c r="BK76" s="32">
        <f t="shared" si="168"/>
        <v>81.734399999999994</v>
      </c>
      <c r="BL76" s="32">
        <f t="shared" si="169"/>
        <v>82.68480000000001</v>
      </c>
      <c r="BM76" s="32">
        <f t="shared" si="170"/>
        <v>83.635199999999998</v>
      </c>
      <c r="BN76" s="32">
        <f t="shared" si="171"/>
        <v>84.585599999999999</v>
      </c>
      <c r="BO76" s="32">
        <f t="shared" si="172"/>
        <v>87.436800000000005</v>
      </c>
      <c r="BP76" s="32">
        <f t="shared" si="173"/>
        <v>89.337599999999995</v>
      </c>
      <c r="BQ76" s="32">
        <f t="shared" si="174"/>
        <v>91.238399999999999</v>
      </c>
      <c r="BR76" s="32">
        <f t="shared" si="175"/>
        <v>92.188800000000001</v>
      </c>
      <c r="BS76" s="32">
        <f t="shared" si="176"/>
        <v>93.139200000000002</v>
      </c>
      <c r="BT76" s="32">
        <f t="shared" si="177"/>
        <v>94.089600000000004</v>
      </c>
      <c r="BU76" s="32">
        <f t="shared" si="178"/>
        <v>95.04</v>
      </c>
      <c r="BV76" s="32">
        <f t="shared" si="179"/>
        <v>96.940799999999996</v>
      </c>
      <c r="BW76" s="32">
        <f t="shared" si="180"/>
        <v>97.891199999999998</v>
      </c>
      <c r="BX76" s="32">
        <f t="shared" si="181"/>
        <v>98.8416</v>
      </c>
      <c r="BY76" s="32">
        <f t="shared" si="182"/>
        <v>99.792000000000002</v>
      </c>
      <c r="BZ76" s="32">
        <f t="shared" si="183"/>
        <v>101.69280000000001</v>
      </c>
      <c r="CA76" s="32">
        <f t="shared" si="184"/>
        <v>104.54400000000001</v>
      </c>
      <c r="CB76" s="32">
        <f t="shared" si="185"/>
        <v>106.4448</v>
      </c>
      <c r="CC76" s="32">
        <f t="shared" si="186"/>
        <v>107.3952</v>
      </c>
      <c r="CD76" s="32">
        <f t="shared" si="187"/>
        <v>108.34559999999999</v>
      </c>
      <c r="CE76" s="32">
        <f t="shared" si="188"/>
        <v>109.29599999999999</v>
      </c>
      <c r="CF76" s="32">
        <f t="shared" si="189"/>
        <v>112.1472</v>
      </c>
      <c r="CG76" s="32">
        <f t="shared" si="190"/>
        <v>113.09759999999999</v>
      </c>
      <c r="CH76" s="32">
        <f t="shared" si="191"/>
        <v>115.94880000000001</v>
      </c>
      <c r="CI76" s="32">
        <f t="shared" si="192"/>
        <v>116.89919999999999</v>
      </c>
      <c r="CJ76" s="32">
        <f t="shared" si="193"/>
        <v>117.84960000000001</v>
      </c>
      <c r="CK76" s="32">
        <f t="shared" si="194"/>
        <v>119.7504</v>
      </c>
      <c r="CL76" s="32">
        <f t="shared" si="195"/>
        <v>123.55200000000001</v>
      </c>
      <c r="CM76" s="32">
        <f t="shared" si="196"/>
        <v>124.50240000000001</v>
      </c>
      <c r="CN76" s="32">
        <f t="shared" si="197"/>
        <v>130.20480000000001</v>
      </c>
      <c r="CO76" s="32">
        <f t="shared" si="198"/>
        <v>131.15519999999998</v>
      </c>
      <c r="CP76" s="32">
        <f t="shared" si="199"/>
        <v>137.80799999999999</v>
      </c>
      <c r="CQ76" s="32">
        <f t="shared" si="200"/>
        <v>143.5104</v>
      </c>
      <c r="CR76" s="32">
        <f t="shared" si="201"/>
        <v>144.46079999999998</v>
      </c>
      <c r="CS76" s="32">
        <f t="shared" si="202"/>
        <v>145.41120000000001</v>
      </c>
      <c r="CT76" s="32">
        <f t="shared" si="203"/>
        <v>152.06399999999999</v>
      </c>
      <c r="CU76" s="32">
        <f t="shared" si="204"/>
        <v>153.96480000000003</v>
      </c>
      <c r="CV76" s="32">
        <f t="shared" si="205"/>
        <v>156.816</v>
      </c>
      <c r="CW76" s="32">
        <f t="shared" si="206"/>
        <v>168.2208</v>
      </c>
      <c r="CX76" s="32">
        <f t="shared" si="207"/>
        <v>173.92320000000001</v>
      </c>
      <c r="CY76" s="32">
        <f t="shared" si="208"/>
        <v>174.87360000000001</v>
      </c>
      <c r="CZ76" s="32">
        <f t="shared" si="209"/>
        <v>179.62559999999996</v>
      </c>
      <c r="DA76" s="32">
        <f t="shared" si="210"/>
        <v>180.57599999999999</v>
      </c>
      <c r="DB76" s="32">
        <f t="shared" si="211"/>
        <v>182.4768</v>
      </c>
      <c r="DC76" s="32">
        <f t="shared" si="212"/>
        <v>194.83199999999997</v>
      </c>
      <c r="DD76" s="32">
        <f t="shared" si="213"/>
        <v>202.43519999999998</v>
      </c>
      <c r="DE76" s="32">
        <f t="shared" si="214"/>
        <v>247.10400000000001</v>
      </c>
      <c r="DF76" s="32">
        <f t="shared" si="215"/>
        <v>520.81920000000002</v>
      </c>
    </row>
    <row r="77" spans="1:110" ht="12.6" customHeight="1">
      <c r="A77" s="17" t="s">
        <v>91</v>
      </c>
      <c r="B77" s="26">
        <v>36</v>
      </c>
      <c r="C77" s="28">
        <f t="shared" si="108"/>
        <v>144</v>
      </c>
      <c r="D77" s="32">
        <f t="shared" si="109"/>
        <v>0.14399999999999999</v>
      </c>
      <c r="E77" s="32">
        <f t="shared" si="110"/>
        <v>0.14976</v>
      </c>
      <c r="F77" s="32">
        <f t="shared" si="111"/>
        <v>0.15552000000000002</v>
      </c>
      <c r="G77" s="32">
        <f t="shared" si="112"/>
        <v>0.16128000000000003</v>
      </c>
      <c r="H77" s="32">
        <f t="shared" si="113"/>
        <v>0.16703999999999999</v>
      </c>
      <c r="I77" s="32">
        <f t="shared" si="114"/>
        <v>0.17279999999999998</v>
      </c>
      <c r="J77" s="32">
        <f t="shared" si="115"/>
        <v>0.17856</v>
      </c>
      <c r="K77" s="32">
        <f t="shared" si="116"/>
        <v>0.18431999999999998</v>
      </c>
      <c r="L77" s="32">
        <f t="shared" si="117"/>
        <v>0.19008</v>
      </c>
      <c r="M77" s="32">
        <f t="shared" si="118"/>
        <v>0.19584000000000001</v>
      </c>
      <c r="N77" s="32">
        <f t="shared" si="119"/>
        <v>0.2016</v>
      </c>
      <c r="O77" s="32">
        <f t="shared" si="120"/>
        <v>0.20735999999999999</v>
      </c>
      <c r="P77" s="32">
        <f t="shared" si="121"/>
        <v>0.21312</v>
      </c>
      <c r="Q77" s="32">
        <f t="shared" si="122"/>
        <v>0.21887999999999999</v>
      </c>
      <c r="R77" s="32">
        <f t="shared" si="123"/>
        <v>0.22464000000000001</v>
      </c>
      <c r="S77" s="32">
        <f t="shared" si="124"/>
        <v>0.23039999999999999</v>
      </c>
      <c r="T77" s="32">
        <f t="shared" si="125"/>
        <v>0.23616000000000001</v>
      </c>
      <c r="U77" s="32">
        <f t="shared" si="126"/>
        <v>0.24192</v>
      </c>
      <c r="V77" s="32">
        <f t="shared" si="127"/>
        <v>0.24768000000000001</v>
      </c>
      <c r="W77" s="32">
        <f t="shared" si="128"/>
        <v>0.26496000000000003</v>
      </c>
      <c r="X77" s="32">
        <f t="shared" si="129"/>
        <v>0.27071999999999996</v>
      </c>
      <c r="Y77" s="32">
        <f t="shared" si="130"/>
        <v>0.27648</v>
      </c>
      <c r="Z77" s="32">
        <f t="shared" si="131"/>
        <v>0.28223999999999999</v>
      </c>
      <c r="AA77" s="32">
        <f t="shared" si="132"/>
        <v>0.28799999999999998</v>
      </c>
      <c r="AB77" s="32">
        <f t="shared" si="133"/>
        <v>0.29375999999999997</v>
      </c>
      <c r="AC77" s="32">
        <f t="shared" si="134"/>
        <v>0.29952000000000001</v>
      </c>
      <c r="AD77" s="32">
        <f t="shared" si="135"/>
        <v>0.30528000000000005</v>
      </c>
      <c r="AE77" s="32">
        <f t="shared" si="136"/>
        <v>0.31104000000000004</v>
      </c>
      <c r="AF77" s="32">
        <f t="shared" si="137"/>
        <v>0.31680000000000003</v>
      </c>
      <c r="AG77" s="32">
        <f t="shared" si="138"/>
        <v>0.32256000000000007</v>
      </c>
      <c r="AH77" s="32">
        <f t="shared" si="139"/>
        <v>0.32832</v>
      </c>
      <c r="AI77" s="32">
        <f t="shared" si="140"/>
        <v>0.33407999999999999</v>
      </c>
      <c r="AJ77" s="32">
        <f t="shared" si="141"/>
        <v>0.33983999999999998</v>
      </c>
      <c r="AK77" s="32">
        <f t="shared" si="142"/>
        <v>0.34559999999999996</v>
      </c>
      <c r="AL77" s="32">
        <f t="shared" si="143"/>
        <v>0.35136000000000001</v>
      </c>
      <c r="AM77" s="32">
        <f t="shared" si="144"/>
        <v>0.35711999999999999</v>
      </c>
      <c r="AN77" s="32">
        <f t="shared" si="145"/>
        <v>0.36287999999999998</v>
      </c>
      <c r="AO77" s="32">
        <f t="shared" si="146"/>
        <v>0.36863999999999997</v>
      </c>
      <c r="AP77" s="32">
        <f t="shared" si="147"/>
        <v>0.37440000000000001</v>
      </c>
      <c r="AQ77" s="32">
        <f t="shared" si="148"/>
        <v>0.38016</v>
      </c>
      <c r="AR77" s="32">
        <f t="shared" si="149"/>
        <v>0.38592000000000004</v>
      </c>
      <c r="AS77" s="32">
        <f t="shared" si="150"/>
        <v>0.39168000000000003</v>
      </c>
      <c r="AT77" s="32">
        <f t="shared" si="151"/>
        <v>0.39743999999999996</v>
      </c>
      <c r="AU77" s="32">
        <f t="shared" si="152"/>
        <v>0.4032</v>
      </c>
      <c r="AV77" s="32">
        <f t="shared" si="153"/>
        <v>0.40895999999999999</v>
      </c>
      <c r="AW77" s="32">
        <f t="shared" si="154"/>
        <v>0.41471999999999998</v>
      </c>
      <c r="AX77" s="32">
        <f t="shared" si="155"/>
        <v>0.42048000000000002</v>
      </c>
      <c r="AY77" s="32">
        <f t="shared" si="156"/>
        <v>0.42624000000000001</v>
      </c>
      <c r="AZ77" s="32">
        <f t="shared" si="157"/>
        <v>0.432</v>
      </c>
      <c r="BA77" s="32">
        <f t="shared" si="158"/>
        <v>0.43775999999999998</v>
      </c>
      <c r="BB77" s="32">
        <f t="shared" si="159"/>
        <v>0.44351999999999997</v>
      </c>
      <c r="BC77" s="32">
        <f t="shared" si="160"/>
        <v>0.44928000000000001</v>
      </c>
      <c r="BD77" s="32">
        <f t="shared" si="161"/>
        <v>0.45504</v>
      </c>
      <c r="BE77" s="32">
        <f t="shared" si="162"/>
        <v>0.46079999999999999</v>
      </c>
      <c r="BF77" s="32">
        <f t="shared" si="163"/>
        <v>0.46656000000000009</v>
      </c>
      <c r="BG77" s="32">
        <f t="shared" si="164"/>
        <v>0.47232000000000002</v>
      </c>
      <c r="BH77" s="32">
        <f t="shared" si="165"/>
        <v>0.47808</v>
      </c>
      <c r="BI77" s="32">
        <f t="shared" si="166"/>
        <v>0.48383999999999999</v>
      </c>
      <c r="BJ77" s="32">
        <f t="shared" si="167"/>
        <v>0.48959999999999998</v>
      </c>
      <c r="BK77" s="32">
        <f t="shared" si="168"/>
        <v>0.49536000000000002</v>
      </c>
      <c r="BL77" s="32">
        <f t="shared" si="169"/>
        <v>0.50112000000000001</v>
      </c>
      <c r="BM77" s="32">
        <f t="shared" si="170"/>
        <v>0.50688</v>
      </c>
      <c r="BN77" s="32">
        <f t="shared" si="171"/>
        <v>0.51263999999999998</v>
      </c>
      <c r="BO77" s="32">
        <f t="shared" si="172"/>
        <v>0.52992000000000006</v>
      </c>
      <c r="BP77" s="32">
        <f t="shared" si="173"/>
        <v>0.54143999999999992</v>
      </c>
      <c r="BQ77" s="32">
        <f t="shared" si="174"/>
        <v>0.55296000000000001</v>
      </c>
      <c r="BR77" s="32">
        <f t="shared" si="175"/>
        <v>0.55871999999999999</v>
      </c>
      <c r="BS77" s="32">
        <f t="shared" si="176"/>
        <v>0.56447999999999998</v>
      </c>
      <c r="BT77" s="32">
        <f t="shared" si="177"/>
        <v>0.57023999999999997</v>
      </c>
      <c r="BU77" s="32">
        <f t="shared" si="178"/>
        <v>0.57599999999999996</v>
      </c>
      <c r="BV77" s="32">
        <f t="shared" si="179"/>
        <v>0.58751999999999993</v>
      </c>
      <c r="BW77" s="32">
        <f t="shared" si="180"/>
        <v>0.59327999999999992</v>
      </c>
      <c r="BX77" s="32">
        <f t="shared" si="181"/>
        <v>0.59904000000000002</v>
      </c>
      <c r="BY77" s="32">
        <f t="shared" si="182"/>
        <v>0.60480000000000012</v>
      </c>
      <c r="BZ77" s="32">
        <f t="shared" si="183"/>
        <v>0.61632000000000009</v>
      </c>
      <c r="CA77" s="32">
        <f t="shared" si="184"/>
        <v>0.63360000000000005</v>
      </c>
      <c r="CB77" s="32">
        <f t="shared" si="185"/>
        <v>0.64512000000000014</v>
      </c>
      <c r="CC77" s="32">
        <f t="shared" si="186"/>
        <v>0.6508799999999999</v>
      </c>
      <c r="CD77" s="32">
        <f t="shared" si="187"/>
        <v>0.65664</v>
      </c>
      <c r="CE77" s="32">
        <f t="shared" si="188"/>
        <v>0.66239999999999999</v>
      </c>
      <c r="CF77" s="32">
        <f t="shared" si="189"/>
        <v>0.67967999999999995</v>
      </c>
      <c r="CG77" s="32">
        <f t="shared" si="190"/>
        <v>0.68543999999999994</v>
      </c>
      <c r="CH77" s="32">
        <f t="shared" si="191"/>
        <v>0.70272000000000001</v>
      </c>
      <c r="CI77" s="32">
        <f t="shared" si="192"/>
        <v>0.70848</v>
      </c>
      <c r="CJ77" s="32">
        <f t="shared" si="193"/>
        <v>0.71423999999999999</v>
      </c>
      <c r="CK77" s="32">
        <f t="shared" si="194"/>
        <v>0.72575999999999996</v>
      </c>
      <c r="CL77" s="32">
        <f t="shared" si="195"/>
        <v>0.74880000000000002</v>
      </c>
      <c r="CM77" s="32">
        <f t="shared" si="196"/>
        <v>0.75456000000000001</v>
      </c>
      <c r="CN77" s="32">
        <f t="shared" si="197"/>
        <v>0.78912000000000015</v>
      </c>
      <c r="CO77" s="32">
        <f t="shared" si="198"/>
        <v>0.79487999999999992</v>
      </c>
      <c r="CP77" s="32">
        <f t="shared" si="199"/>
        <v>0.83519999999999994</v>
      </c>
      <c r="CQ77" s="32">
        <f t="shared" si="200"/>
        <v>0.86975999999999998</v>
      </c>
      <c r="CR77" s="32">
        <f t="shared" si="201"/>
        <v>0.87551999999999996</v>
      </c>
      <c r="CS77" s="32">
        <f t="shared" si="202"/>
        <v>0.88127999999999995</v>
      </c>
      <c r="CT77" s="32">
        <f t="shared" si="203"/>
        <v>0.92159999999999997</v>
      </c>
      <c r="CU77" s="32">
        <f t="shared" si="204"/>
        <v>0.93312000000000017</v>
      </c>
      <c r="CV77" s="32">
        <f t="shared" si="205"/>
        <v>0.95040000000000002</v>
      </c>
      <c r="CW77" s="32">
        <f t="shared" si="206"/>
        <v>1.01952</v>
      </c>
      <c r="CX77" s="32">
        <f t="shared" si="207"/>
        <v>1.0540799999999999</v>
      </c>
      <c r="CY77" s="32">
        <f t="shared" si="208"/>
        <v>1.0598400000000001</v>
      </c>
      <c r="CZ77" s="32">
        <f t="shared" si="209"/>
        <v>1.0886399999999998</v>
      </c>
      <c r="DA77" s="32">
        <f t="shared" si="210"/>
        <v>1.0943999999999998</v>
      </c>
      <c r="DB77" s="32">
        <f t="shared" si="211"/>
        <v>1.10592</v>
      </c>
      <c r="DC77" s="32">
        <f t="shared" si="212"/>
        <v>1.1807999999999998</v>
      </c>
      <c r="DD77" s="32">
        <f t="shared" si="213"/>
        <v>1.22688</v>
      </c>
      <c r="DE77" s="32">
        <f t="shared" si="214"/>
        <v>1.4976</v>
      </c>
      <c r="DF77" s="32">
        <f t="shared" si="215"/>
        <v>3.1564800000000006</v>
      </c>
    </row>
    <row r="78" spans="1:110" ht="12.6" customHeight="1">
      <c r="A78" s="17" t="s">
        <v>66</v>
      </c>
      <c r="B78" s="28">
        <v>580</v>
      </c>
      <c r="C78" s="28">
        <f t="shared" si="108"/>
        <v>2320</v>
      </c>
      <c r="D78" s="32">
        <f t="shared" si="109"/>
        <v>2.3199999999999998</v>
      </c>
      <c r="E78" s="32">
        <f t="shared" si="110"/>
        <v>2.4128000000000003</v>
      </c>
      <c r="F78" s="32">
        <f t="shared" si="111"/>
        <v>2.5056000000000003</v>
      </c>
      <c r="G78" s="32">
        <f t="shared" si="112"/>
        <v>2.5984000000000003</v>
      </c>
      <c r="H78" s="32">
        <f t="shared" si="113"/>
        <v>2.6911999999999998</v>
      </c>
      <c r="I78" s="32">
        <f t="shared" si="114"/>
        <v>2.7839999999999998</v>
      </c>
      <c r="J78" s="32">
        <f t="shared" si="115"/>
        <v>2.8768000000000002</v>
      </c>
      <c r="K78" s="32">
        <f t="shared" si="116"/>
        <v>2.9695999999999998</v>
      </c>
      <c r="L78" s="32">
        <f t="shared" si="117"/>
        <v>3.0624000000000002</v>
      </c>
      <c r="M78" s="32">
        <f t="shared" si="118"/>
        <v>3.1552000000000002</v>
      </c>
      <c r="N78" s="32">
        <f t="shared" si="119"/>
        <v>3.2480000000000002</v>
      </c>
      <c r="O78" s="32">
        <f t="shared" si="120"/>
        <v>3.3407999999999998</v>
      </c>
      <c r="P78" s="32">
        <f t="shared" si="121"/>
        <v>3.4335999999999998</v>
      </c>
      <c r="Q78" s="32">
        <f t="shared" si="122"/>
        <v>3.5264000000000002</v>
      </c>
      <c r="R78" s="32">
        <f t="shared" si="123"/>
        <v>3.6192000000000002</v>
      </c>
      <c r="S78" s="32">
        <f t="shared" si="124"/>
        <v>3.7120000000000002</v>
      </c>
      <c r="T78" s="32">
        <f t="shared" si="125"/>
        <v>3.8047999999999997</v>
      </c>
      <c r="U78" s="32">
        <f t="shared" si="126"/>
        <v>3.8975999999999997</v>
      </c>
      <c r="V78" s="32">
        <f t="shared" si="127"/>
        <v>3.9904000000000002</v>
      </c>
      <c r="W78" s="32">
        <f t="shared" si="128"/>
        <v>4.2688000000000006</v>
      </c>
      <c r="X78" s="32">
        <f t="shared" si="129"/>
        <v>4.3615999999999993</v>
      </c>
      <c r="Y78" s="32">
        <f t="shared" si="130"/>
        <v>4.4543999999999997</v>
      </c>
      <c r="Z78" s="32">
        <f t="shared" si="131"/>
        <v>4.5472000000000001</v>
      </c>
      <c r="AA78" s="32">
        <f t="shared" si="132"/>
        <v>4.6399999999999997</v>
      </c>
      <c r="AB78" s="32">
        <f t="shared" si="133"/>
        <v>4.7328000000000001</v>
      </c>
      <c r="AC78" s="32">
        <f t="shared" si="134"/>
        <v>4.8256000000000006</v>
      </c>
      <c r="AD78" s="32">
        <f t="shared" si="135"/>
        <v>4.9184000000000001</v>
      </c>
      <c r="AE78" s="32">
        <f t="shared" si="136"/>
        <v>5.0112000000000005</v>
      </c>
      <c r="AF78" s="32">
        <f t="shared" si="137"/>
        <v>5.1040000000000001</v>
      </c>
      <c r="AG78" s="32">
        <f t="shared" si="138"/>
        <v>5.1968000000000005</v>
      </c>
      <c r="AH78" s="32">
        <f t="shared" si="139"/>
        <v>5.2895999999999992</v>
      </c>
      <c r="AI78" s="32">
        <f t="shared" si="140"/>
        <v>5.3823999999999996</v>
      </c>
      <c r="AJ78" s="32">
        <f t="shared" si="141"/>
        <v>5.4752000000000001</v>
      </c>
      <c r="AK78" s="32">
        <f t="shared" si="142"/>
        <v>5.5679999999999996</v>
      </c>
      <c r="AL78" s="32">
        <f t="shared" si="143"/>
        <v>5.6608000000000001</v>
      </c>
      <c r="AM78" s="32">
        <f t="shared" si="144"/>
        <v>5.7536000000000005</v>
      </c>
      <c r="AN78" s="32">
        <f t="shared" si="145"/>
        <v>5.8464</v>
      </c>
      <c r="AO78" s="32">
        <f t="shared" si="146"/>
        <v>5.9391999999999996</v>
      </c>
      <c r="AP78" s="32">
        <f t="shared" si="147"/>
        <v>6.032</v>
      </c>
      <c r="AQ78" s="32">
        <f t="shared" si="148"/>
        <v>6.1248000000000005</v>
      </c>
      <c r="AR78" s="32">
        <f t="shared" si="149"/>
        <v>6.2176</v>
      </c>
      <c r="AS78" s="32">
        <f t="shared" si="150"/>
        <v>6.3104000000000005</v>
      </c>
      <c r="AT78" s="32">
        <f t="shared" si="151"/>
        <v>6.4032</v>
      </c>
      <c r="AU78" s="32">
        <f t="shared" si="152"/>
        <v>6.4960000000000004</v>
      </c>
      <c r="AV78" s="32">
        <f t="shared" si="153"/>
        <v>6.5887999999999991</v>
      </c>
      <c r="AW78" s="32">
        <f t="shared" si="154"/>
        <v>6.6815999999999995</v>
      </c>
      <c r="AX78" s="32">
        <f t="shared" si="155"/>
        <v>6.7744</v>
      </c>
      <c r="AY78" s="32">
        <f t="shared" si="156"/>
        <v>6.8671999999999995</v>
      </c>
      <c r="AZ78" s="32">
        <f t="shared" si="157"/>
        <v>6.96</v>
      </c>
      <c r="BA78" s="32">
        <f t="shared" si="158"/>
        <v>7.0528000000000004</v>
      </c>
      <c r="BB78" s="32">
        <f t="shared" si="159"/>
        <v>7.1456</v>
      </c>
      <c r="BC78" s="32">
        <f t="shared" si="160"/>
        <v>7.2384000000000004</v>
      </c>
      <c r="BD78" s="32">
        <f t="shared" si="161"/>
        <v>7.3312000000000008</v>
      </c>
      <c r="BE78" s="32">
        <f t="shared" si="162"/>
        <v>7.4240000000000004</v>
      </c>
      <c r="BF78" s="32">
        <f t="shared" si="163"/>
        <v>7.5167999999999999</v>
      </c>
      <c r="BG78" s="32">
        <f t="shared" si="164"/>
        <v>7.6095999999999995</v>
      </c>
      <c r="BH78" s="32">
        <f t="shared" si="165"/>
        <v>7.7023999999999999</v>
      </c>
      <c r="BI78" s="32">
        <f t="shared" si="166"/>
        <v>7.7951999999999995</v>
      </c>
      <c r="BJ78" s="32">
        <f t="shared" si="167"/>
        <v>7.8879999999999999</v>
      </c>
      <c r="BK78" s="32">
        <f t="shared" si="168"/>
        <v>7.9808000000000003</v>
      </c>
      <c r="BL78" s="32">
        <f t="shared" si="169"/>
        <v>8.0736000000000008</v>
      </c>
      <c r="BM78" s="32">
        <f t="shared" si="170"/>
        <v>8.1663999999999994</v>
      </c>
      <c r="BN78" s="32">
        <f t="shared" si="171"/>
        <v>8.2591999999999999</v>
      </c>
      <c r="BO78" s="32">
        <f t="shared" si="172"/>
        <v>8.5376000000000012</v>
      </c>
      <c r="BP78" s="32">
        <f t="shared" si="173"/>
        <v>8.7231999999999985</v>
      </c>
      <c r="BQ78" s="32">
        <f t="shared" si="174"/>
        <v>8.9087999999999994</v>
      </c>
      <c r="BR78" s="32">
        <f t="shared" si="175"/>
        <v>9.0015999999999998</v>
      </c>
      <c r="BS78" s="32">
        <f t="shared" si="176"/>
        <v>9.0944000000000003</v>
      </c>
      <c r="BT78" s="32">
        <f t="shared" si="177"/>
        <v>9.1872000000000007</v>
      </c>
      <c r="BU78" s="32">
        <f t="shared" si="178"/>
        <v>9.2799999999999994</v>
      </c>
      <c r="BV78" s="32">
        <f t="shared" si="179"/>
        <v>9.4656000000000002</v>
      </c>
      <c r="BW78" s="32">
        <f t="shared" si="180"/>
        <v>9.5583999999999989</v>
      </c>
      <c r="BX78" s="32">
        <f t="shared" si="181"/>
        <v>9.6512000000000011</v>
      </c>
      <c r="BY78" s="32">
        <f t="shared" si="182"/>
        <v>9.7439999999999998</v>
      </c>
      <c r="BZ78" s="32">
        <f t="shared" si="183"/>
        <v>9.9296000000000006</v>
      </c>
      <c r="CA78" s="32">
        <f t="shared" si="184"/>
        <v>10.208</v>
      </c>
      <c r="CB78" s="32">
        <f t="shared" si="185"/>
        <v>10.393600000000001</v>
      </c>
      <c r="CC78" s="32">
        <f t="shared" si="186"/>
        <v>10.4864</v>
      </c>
      <c r="CD78" s="32">
        <f t="shared" si="187"/>
        <v>10.579199999999998</v>
      </c>
      <c r="CE78" s="32">
        <f t="shared" si="188"/>
        <v>10.672000000000001</v>
      </c>
      <c r="CF78" s="32">
        <f t="shared" si="189"/>
        <v>10.9504</v>
      </c>
      <c r="CG78" s="32">
        <f t="shared" si="190"/>
        <v>11.043199999999999</v>
      </c>
      <c r="CH78" s="32">
        <f t="shared" si="191"/>
        <v>11.3216</v>
      </c>
      <c r="CI78" s="32">
        <f t="shared" si="192"/>
        <v>11.414399999999999</v>
      </c>
      <c r="CJ78" s="32">
        <f t="shared" si="193"/>
        <v>11.507200000000001</v>
      </c>
      <c r="CK78" s="32">
        <f t="shared" si="194"/>
        <v>11.6928</v>
      </c>
      <c r="CL78" s="32">
        <f t="shared" si="195"/>
        <v>12.064</v>
      </c>
      <c r="CM78" s="32">
        <f t="shared" si="196"/>
        <v>12.1568</v>
      </c>
      <c r="CN78" s="32">
        <f t="shared" si="197"/>
        <v>12.7136</v>
      </c>
      <c r="CO78" s="32">
        <f t="shared" si="198"/>
        <v>12.8064</v>
      </c>
      <c r="CP78" s="32">
        <f t="shared" si="199"/>
        <v>13.456</v>
      </c>
      <c r="CQ78" s="32">
        <f t="shared" si="200"/>
        <v>14.012799999999999</v>
      </c>
      <c r="CR78" s="32">
        <f t="shared" si="201"/>
        <v>14.105600000000001</v>
      </c>
      <c r="CS78" s="32">
        <f t="shared" si="202"/>
        <v>14.198399999999999</v>
      </c>
      <c r="CT78" s="32">
        <f t="shared" si="203"/>
        <v>14.848000000000001</v>
      </c>
      <c r="CU78" s="32">
        <f t="shared" si="204"/>
        <v>15.0336</v>
      </c>
      <c r="CV78" s="32">
        <f t="shared" si="205"/>
        <v>15.311999999999999</v>
      </c>
      <c r="CW78" s="32">
        <f t="shared" si="206"/>
        <v>16.425599999999999</v>
      </c>
      <c r="CX78" s="32">
        <f t="shared" si="207"/>
        <v>16.982400000000002</v>
      </c>
      <c r="CY78" s="32">
        <f t="shared" si="208"/>
        <v>17.075200000000002</v>
      </c>
      <c r="CZ78" s="32">
        <f t="shared" si="209"/>
        <v>17.539200000000001</v>
      </c>
      <c r="DA78" s="32">
        <f t="shared" si="210"/>
        <v>17.632000000000001</v>
      </c>
      <c r="DB78" s="32">
        <f t="shared" si="211"/>
        <v>17.817599999999999</v>
      </c>
      <c r="DC78" s="32">
        <f t="shared" si="212"/>
        <v>19.024000000000001</v>
      </c>
      <c r="DD78" s="32">
        <f t="shared" si="213"/>
        <v>19.766399999999997</v>
      </c>
      <c r="DE78" s="32">
        <f t="shared" si="214"/>
        <v>24.128</v>
      </c>
      <c r="DF78" s="32">
        <f t="shared" si="215"/>
        <v>50.854399999999998</v>
      </c>
    </row>
    <row r="79" spans="1:110" ht="12.6" customHeight="1">
      <c r="A79" s="17" t="s">
        <v>74</v>
      </c>
      <c r="B79" s="26">
        <v>295</v>
      </c>
      <c r="C79" s="28">
        <f>B79*4</f>
        <v>1180</v>
      </c>
      <c r="D79" s="32">
        <f t="shared" si="109"/>
        <v>1.18</v>
      </c>
      <c r="E79" s="32">
        <f t="shared" si="110"/>
        <v>1.2272000000000001</v>
      </c>
      <c r="F79" s="32">
        <f t="shared" si="111"/>
        <v>1.2744000000000002</v>
      </c>
      <c r="G79" s="32">
        <f t="shared" si="112"/>
        <v>1.3216000000000001</v>
      </c>
      <c r="H79" s="32">
        <f t="shared" si="113"/>
        <v>1.3688</v>
      </c>
      <c r="I79" s="32">
        <f t="shared" si="114"/>
        <v>1.4159999999999999</v>
      </c>
      <c r="J79" s="32">
        <f t="shared" si="115"/>
        <v>1.4632000000000001</v>
      </c>
      <c r="K79" s="32">
        <f t="shared" si="116"/>
        <v>1.5104000000000002</v>
      </c>
      <c r="L79" s="32">
        <f t="shared" si="117"/>
        <v>1.5576000000000001</v>
      </c>
      <c r="M79" s="32">
        <f t="shared" si="118"/>
        <v>1.6048000000000002</v>
      </c>
      <c r="N79" s="32">
        <f t="shared" si="119"/>
        <v>1.6519999999999999</v>
      </c>
      <c r="O79" s="32">
        <f t="shared" si="120"/>
        <v>1.6992</v>
      </c>
      <c r="P79" s="32">
        <f t="shared" si="121"/>
        <v>1.7464000000000002</v>
      </c>
      <c r="Q79" s="32">
        <f t="shared" si="122"/>
        <v>1.7935999999999999</v>
      </c>
      <c r="R79" s="32">
        <f t="shared" si="123"/>
        <v>1.8408</v>
      </c>
      <c r="S79" s="32">
        <f t="shared" si="124"/>
        <v>1.8879999999999999</v>
      </c>
      <c r="T79" s="32">
        <f t="shared" si="125"/>
        <v>1.9351999999999998</v>
      </c>
      <c r="U79" s="32">
        <f t="shared" si="126"/>
        <v>1.9823999999999999</v>
      </c>
      <c r="V79" s="32">
        <f t="shared" si="127"/>
        <v>2.0295999999999998</v>
      </c>
      <c r="W79" s="32">
        <f t="shared" si="128"/>
        <v>2.1712000000000002</v>
      </c>
      <c r="X79" s="32">
        <f t="shared" si="129"/>
        <v>2.2183999999999999</v>
      </c>
      <c r="Y79" s="32">
        <f t="shared" si="130"/>
        <v>2.2656000000000001</v>
      </c>
      <c r="Z79" s="32">
        <f t="shared" si="131"/>
        <v>2.3128000000000002</v>
      </c>
      <c r="AA79" s="32">
        <f t="shared" si="132"/>
        <v>2.36</v>
      </c>
      <c r="AB79" s="32">
        <f t="shared" si="133"/>
        <v>2.4072</v>
      </c>
      <c r="AC79" s="32">
        <f t="shared" si="134"/>
        <v>2.4544000000000001</v>
      </c>
      <c r="AD79" s="32">
        <f t="shared" si="135"/>
        <v>2.5015999999999998</v>
      </c>
      <c r="AE79" s="32">
        <f t="shared" si="136"/>
        <v>2.5488000000000004</v>
      </c>
      <c r="AF79" s="32">
        <f t="shared" si="137"/>
        <v>2.5960000000000001</v>
      </c>
      <c r="AG79" s="32">
        <f t="shared" si="138"/>
        <v>2.6432000000000002</v>
      </c>
      <c r="AH79" s="32">
        <f t="shared" si="139"/>
        <v>2.6903999999999995</v>
      </c>
      <c r="AI79" s="32">
        <f t="shared" si="140"/>
        <v>2.7376</v>
      </c>
      <c r="AJ79" s="32">
        <f t="shared" si="141"/>
        <v>2.7847999999999997</v>
      </c>
      <c r="AK79" s="32">
        <f t="shared" si="142"/>
        <v>2.8319999999999999</v>
      </c>
      <c r="AL79" s="32">
        <f t="shared" si="143"/>
        <v>2.8792</v>
      </c>
      <c r="AM79" s="32">
        <f t="shared" si="144"/>
        <v>2.9264000000000001</v>
      </c>
      <c r="AN79" s="32">
        <f t="shared" si="145"/>
        <v>2.9735999999999998</v>
      </c>
      <c r="AO79" s="32">
        <f t="shared" si="146"/>
        <v>3.0208000000000004</v>
      </c>
      <c r="AP79" s="32">
        <f t="shared" si="147"/>
        <v>3.0680000000000001</v>
      </c>
      <c r="AQ79" s="32">
        <f t="shared" si="148"/>
        <v>3.1152000000000002</v>
      </c>
      <c r="AR79" s="32">
        <f t="shared" si="149"/>
        <v>3.1623999999999999</v>
      </c>
      <c r="AS79" s="32">
        <f t="shared" si="150"/>
        <v>3.2096000000000005</v>
      </c>
      <c r="AT79" s="32">
        <f t="shared" si="151"/>
        <v>3.2567999999999997</v>
      </c>
      <c r="AU79" s="32">
        <f t="shared" si="152"/>
        <v>3.3039999999999998</v>
      </c>
      <c r="AV79" s="32">
        <f t="shared" si="153"/>
        <v>3.3512</v>
      </c>
      <c r="AW79" s="32">
        <f t="shared" si="154"/>
        <v>3.3984000000000001</v>
      </c>
      <c r="AX79" s="32">
        <f t="shared" si="155"/>
        <v>3.4455999999999998</v>
      </c>
      <c r="AY79" s="32">
        <f t="shared" si="156"/>
        <v>3.4928000000000003</v>
      </c>
      <c r="AZ79" s="32">
        <f t="shared" si="157"/>
        <v>3.54</v>
      </c>
      <c r="BA79" s="32">
        <f t="shared" si="158"/>
        <v>3.5871999999999997</v>
      </c>
      <c r="BB79" s="32">
        <f t="shared" si="159"/>
        <v>3.6344000000000003</v>
      </c>
      <c r="BC79" s="32">
        <f t="shared" si="160"/>
        <v>3.6816</v>
      </c>
      <c r="BD79" s="32">
        <f t="shared" si="161"/>
        <v>3.7288000000000001</v>
      </c>
      <c r="BE79" s="32">
        <f t="shared" si="162"/>
        <v>3.7759999999999998</v>
      </c>
      <c r="BF79" s="32">
        <f t="shared" si="163"/>
        <v>3.8232000000000004</v>
      </c>
      <c r="BG79" s="32">
        <f t="shared" si="164"/>
        <v>3.8703999999999996</v>
      </c>
      <c r="BH79" s="32">
        <f t="shared" si="165"/>
        <v>3.9175999999999997</v>
      </c>
      <c r="BI79" s="32">
        <f t="shared" si="166"/>
        <v>3.9647999999999999</v>
      </c>
      <c r="BJ79" s="32">
        <f t="shared" si="167"/>
        <v>4.0119999999999996</v>
      </c>
      <c r="BK79" s="32">
        <f t="shared" si="168"/>
        <v>4.0591999999999997</v>
      </c>
      <c r="BL79" s="32">
        <f t="shared" si="169"/>
        <v>4.1063999999999998</v>
      </c>
      <c r="BM79" s="32">
        <f t="shared" si="170"/>
        <v>4.1536</v>
      </c>
      <c r="BN79" s="32">
        <f t="shared" si="171"/>
        <v>4.2008000000000001</v>
      </c>
      <c r="BO79" s="32">
        <f t="shared" si="172"/>
        <v>4.3424000000000005</v>
      </c>
      <c r="BP79" s="32">
        <f t="shared" si="173"/>
        <v>4.4367999999999999</v>
      </c>
      <c r="BQ79" s="32">
        <f t="shared" si="174"/>
        <v>4.5312000000000001</v>
      </c>
      <c r="BR79" s="32">
        <f t="shared" si="175"/>
        <v>4.5783999999999994</v>
      </c>
      <c r="BS79" s="32">
        <f t="shared" si="176"/>
        <v>4.6256000000000004</v>
      </c>
      <c r="BT79" s="32">
        <f t="shared" si="177"/>
        <v>4.6728000000000005</v>
      </c>
      <c r="BU79" s="32">
        <f t="shared" si="178"/>
        <v>4.72</v>
      </c>
      <c r="BV79" s="32">
        <f t="shared" si="179"/>
        <v>4.8144</v>
      </c>
      <c r="BW79" s="32">
        <f t="shared" si="180"/>
        <v>4.8616000000000001</v>
      </c>
      <c r="BX79" s="32">
        <f t="shared" si="181"/>
        <v>4.9088000000000003</v>
      </c>
      <c r="BY79" s="32">
        <f t="shared" si="182"/>
        <v>4.9560000000000004</v>
      </c>
      <c r="BZ79" s="32">
        <f t="shared" si="183"/>
        <v>5.0504000000000007</v>
      </c>
      <c r="CA79" s="32">
        <f t="shared" si="184"/>
        <v>5.1920000000000002</v>
      </c>
      <c r="CB79" s="32">
        <f t="shared" si="185"/>
        <v>5.2864000000000004</v>
      </c>
      <c r="CC79" s="32">
        <f t="shared" si="186"/>
        <v>5.3335999999999997</v>
      </c>
      <c r="CD79" s="32">
        <f t="shared" si="187"/>
        <v>5.3807999999999989</v>
      </c>
      <c r="CE79" s="32">
        <f t="shared" si="188"/>
        <v>5.4279999999999999</v>
      </c>
      <c r="CF79" s="32">
        <f t="shared" si="189"/>
        <v>5.5695999999999994</v>
      </c>
      <c r="CG79" s="32">
        <f t="shared" si="190"/>
        <v>5.6168000000000005</v>
      </c>
      <c r="CH79" s="32">
        <f t="shared" si="191"/>
        <v>5.7584</v>
      </c>
      <c r="CI79" s="32">
        <f t="shared" si="192"/>
        <v>5.8056000000000001</v>
      </c>
      <c r="CJ79" s="32">
        <f t="shared" si="193"/>
        <v>5.8528000000000002</v>
      </c>
      <c r="CK79" s="32">
        <f t="shared" si="194"/>
        <v>5.9471999999999996</v>
      </c>
      <c r="CL79" s="32">
        <f t="shared" si="195"/>
        <v>6.1360000000000001</v>
      </c>
      <c r="CM79" s="32">
        <f t="shared" si="196"/>
        <v>6.1832000000000003</v>
      </c>
      <c r="CN79" s="32">
        <f t="shared" si="197"/>
        <v>6.4664000000000001</v>
      </c>
      <c r="CO79" s="32">
        <f t="shared" si="198"/>
        <v>6.5135999999999994</v>
      </c>
      <c r="CP79" s="32">
        <f t="shared" si="199"/>
        <v>6.8440000000000003</v>
      </c>
      <c r="CQ79" s="32">
        <f t="shared" si="200"/>
        <v>7.1272000000000002</v>
      </c>
      <c r="CR79" s="32">
        <f t="shared" si="201"/>
        <v>7.1743999999999994</v>
      </c>
      <c r="CS79" s="32">
        <f t="shared" si="202"/>
        <v>7.2216000000000005</v>
      </c>
      <c r="CT79" s="32">
        <f t="shared" si="203"/>
        <v>7.5519999999999996</v>
      </c>
      <c r="CU79" s="32">
        <f t="shared" si="204"/>
        <v>7.6464000000000008</v>
      </c>
      <c r="CV79" s="32">
        <f t="shared" si="205"/>
        <v>7.7880000000000003</v>
      </c>
      <c r="CW79" s="32">
        <f t="shared" si="206"/>
        <v>8.3544</v>
      </c>
      <c r="CX79" s="32">
        <f t="shared" si="207"/>
        <v>8.6376000000000008</v>
      </c>
      <c r="CY79" s="32">
        <f t="shared" si="208"/>
        <v>8.684800000000001</v>
      </c>
      <c r="CZ79" s="32">
        <f t="shared" si="209"/>
        <v>8.9207999999999998</v>
      </c>
      <c r="DA79" s="32">
        <f t="shared" si="210"/>
        <v>8.968</v>
      </c>
      <c r="DB79" s="32">
        <f t="shared" si="211"/>
        <v>9.0624000000000002</v>
      </c>
      <c r="DC79" s="32">
        <f t="shared" si="212"/>
        <v>9.6760000000000002</v>
      </c>
      <c r="DD79" s="32">
        <f t="shared" si="213"/>
        <v>10.053600000000001</v>
      </c>
      <c r="DE79" s="32">
        <f t="shared" si="214"/>
        <v>12.272</v>
      </c>
      <c r="DF79" s="32">
        <f t="shared" si="215"/>
        <v>25.865600000000001</v>
      </c>
    </row>
    <row r="80" spans="1:110" ht="12.6" customHeight="1">
      <c r="A80" s="17" t="s">
        <v>90</v>
      </c>
      <c r="B80" s="28">
        <v>90</v>
      </c>
      <c r="C80" s="28">
        <f t="shared" ref="C80:C91" si="216">B80*4</f>
        <v>360</v>
      </c>
      <c r="D80" s="32">
        <f t="shared" si="109"/>
        <v>0.36</v>
      </c>
      <c r="E80" s="32">
        <f t="shared" si="110"/>
        <v>0.37440000000000001</v>
      </c>
      <c r="F80" s="32">
        <f t="shared" si="111"/>
        <v>0.38880000000000003</v>
      </c>
      <c r="G80" s="32">
        <f t="shared" si="112"/>
        <v>0.40320000000000006</v>
      </c>
      <c r="H80" s="32">
        <f t="shared" si="113"/>
        <v>0.41759999999999997</v>
      </c>
      <c r="I80" s="32">
        <f t="shared" si="114"/>
        <v>0.432</v>
      </c>
      <c r="J80" s="32">
        <f t="shared" si="115"/>
        <v>0.44639999999999996</v>
      </c>
      <c r="K80" s="32">
        <f t="shared" si="116"/>
        <v>0.46079999999999999</v>
      </c>
      <c r="L80" s="32">
        <f t="shared" si="117"/>
        <v>0.47520000000000007</v>
      </c>
      <c r="M80" s="32">
        <f t="shared" si="118"/>
        <v>0.48960000000000004</v>
      </c>
      <c r="N80" s="32">
        <f t="shared" si="119"/>
        <v>0.50399999999999989</v>
      </c>
      <c r="O80" s="32">
        <f t="shared" si="120"/>
        <v>0.51839999999999997</v>
      </c>
      <c r="P80" s="32">
        <f t="shared" si="121"/>
        <v>0.53279999999999994</v>
      </c>
      <c r="Q80" s="32">
        <f t="shared" si="122"/>
        <v>0.54720000000000002</v>
      </c>
      <c r="R80" s="32">
        <f t="shared" si="123"/>
        <v>0.56159999999999999</v>
      </c>
      <c r="S80" s="32">
        <f t="shared" si="124"/>
        <v>0.57599999999999996</v>
      </c>
      <c r="T80" s="32">
        <f t="shared" si="125"/>
        <v>0.59039999999999992</v>
      </c>
      <c r="U80" s="32">
        <f t="shared" si="126"/>
        <v>0.6048</v>
      </c>
      <c r="V80" s="32">
        <f t="shared" si="127"/>
        <v>0.61920000000000008</v>
      </c>
      <c r="W80" s="32">
        <f t="shared" si="128"/>
        <v>0.66239999999999999</v>
      </c>
      <c r="X80" s="32">
        <f t="shared" si="129"/>
        <v>0.67679999999999996</v>
      </c>
      <c r="Y80" s="32">
        <f t="shared" si="130"/>
        <v>0.69119999999999993</v>
      </c>
      <c r="Z80" s="32">
        <f t="shared" si="131"/>
        <v>0.7056</v>
      </c>
      <c r="AA80" s="32">
        <f t="shared" si="132"/>
        <v>0.72</v>
      </c>
      <c r="AB80" s="32">
        <f t="shared" si="133"/>
        <v>0.73439999999999994</v>
      </c>
      <c r="AC80" s="32">
        <f t="shared" si="134"/>
        <v>0.74880000000000002</v>
      </c>
      <c r="AD80" s="32">
        <f t="shared" si="135"/>
        <v>0.7632000000000001</v>
      </c>
      <c r="AE80" s="32">
        <f t="shared" si="136"/>
        <v>0.77760000000000007</v>
      </c>
      <c r="AF80" s="32">
        <f t="shared" si="137"/>
        <v>0.79200000000000015</v>
      </c>
      <c r="AG80" s="32">
        <f t="shared" si="138"/>
        <v>0.80640000000000012</v>
      </c>
      <c r="AH80" s="32">
        <f t="shared" si="139"/>
        <v>0.82079999999999997</v>
      </c>
      <c r="AI80" s="32">
        <f t="shared" si="140"/>
        <v>0.83519999999999994</v>
      </c>
      <c r="AJ80" s="32">
        <f t="shared" si="141"/>
        <v>0.84959999999999991</v>
      </c>
      <c r="AK80" s="32">
        <f t="shared" si="142"/>
        <v>0.86399999999999999</v>
      </c>
      <c r="AL80" s="32">
        <f t="shared" si="143"/>
        <v>0.87839999999999996</v>
      </c>
      <c r="AM80" s="32">
        <f t="shared" si="144"/>
        <v>0.89279999999999993</v>
      </c>
      <c r="AN80" s="32">
        <f t="shared" si="145"/>
        <v>0.90720000000000001</v>
      </c>
      <c r="AO80" s="32">
        <f t="shared" si="146"/>
        <v>0.92159999999999997</v>
      </c>
      <c r="AP80" s="32">
        <f t="shared" si="147"/>
        <v>0.93600000000000005</v>
      </c>
      <c r="AQ80" s="32">
        <f t="shared" si="148"/>
        <v>0.95040000000000013</v>
      </c>
      <c r="AR80" s="32">
        <f t="shared" si="149"/>
        <v>0.9648000000000001</v>
      </c>
      <c r="AS80" s="32">
        <f t="shared" si="150"/>
        <v>0.97920000000000007</v>
      </c>
      <c r="AT80" s="32">
        <f t="shared" si="151"/>
        <v>0.99359999999999993</v>
      </c>
      <c r="AU80" s="32">
        <f t="shared" si="152"/>
        <v>1.0079999999999998</v>
      </c>
      <c r="AV80" s="32">
        <f t="shared" si="153"/>
        <v>1.0224</v>
      </c>
      <c r="AW80" s="32">
        <f t="shared" si="154"/>
        <v>1.0367999999999999</v>
      </c>
      <c r="AX80" s="32">
        <f t="shared" si="155"/>
        <v>1.0512000000000001</v>
      </c>
      <c r="AY80" s="32">
        <f t="shared" si="156"/>
        <v>1.0655999999999999</v>
      </c>
      <c r="AZ80" s="32">
        <f t="shared" si="157"/>
        <v>1.08</v>
      </c>
      <c r="BA80" s="32">
        <f t="shared" si="158"/>
        <v>1.0944</v>
      </c>
      <c r="BB80" s="32">
        <f t="shared" si="159"/>
        <v>1.1088</v>
      </c>
      <c r="BC80" s="32">
        <f t="shared" si="160"/>
        <v>1.1232</v>
      </c>
      <c r="BD80" s="32">
        <f t="shared" si="161"/>
        <v>1.1376000000000002</v>
      </c>
      <c r="BE80" s="32">
        <f t="shared" si="162"/>
        <v>1.1519999999999999</v>
      </c>
      <c r="BF80" s="32">
        <f t="shared" si="163"/>
        <v>1.1664000000000001</v>
      </c>
      <c r="BG80" s="32">
        <f t="shared" si="164"/>
        <v>1.1807999999999998</v>
      </c>
      <c r="BH80" s="32">
        <f t="shared" si="165"/>
        <v>1.1952</v>
      </c>
      <c r="BI80" s="32">
        <f t="shared" si="166"/>
        <v>1.2096</v>
      </c>
      <c r="BJ80" s="32">
        <f t="shared" si="167"/>
        <v>1.224</v>
      </c>
      <c r="BK80" s="32">
        <f t="shared" si="168"/>
        <v>1.2384000000000002</v>
      </c>
      <c r="BL80" s="32">
        <f t="shared" si="169"/>
        <v>1.2527999999999999</v>
      </c>
      <c r="BM80" s="32">
        <f t="shared" si="170"/>
        <v>1.2672000000000001</v>
      </c>
      <c r="BN80" s="32">
        <f t="shared" si="171"/>
        <v>1.2815999999999999</v>
      </c>
      <c r="BO80" s="32">
        <f t="shared" si="172"/>
        <v>1.3248</v>
      </c>
      <c r="BP80" s="32">
        <f t="shared" si="173"/>
        <v>1.3535999999999999</v>
      </c>
      <c r="BQ80" s="32">
        <f t="shared" si="174"/>
        <v>1.3823999999999999</v>
      </c>
      <c r="BR80" s="32">
        <f t="shared" si="175"/>
        <v>1.3968</v>
      </c>
      <c r="BS80" s="32">
        <f t="shared" si="176"/>
        <v>1.4112</v>
      </c>
      <c r="BT80" s="32">
        <f t="shared" si="177"/>
        <v>1.4256</v>
      </c>
      <c r="BU80" s="32">
        <f t="shared" si="178"/>
        <v>1.44</v>
      </c>
      <c r="BV80" s="32">
        <f t="shared" si="179"/>
        <v>1.4687999999999999</v>
      </c>
      <c r="BW80" s="32">
        <f t="shared" si="180"/>
        <v>1.4832000000000001</v>
      </c>
      <c r="BX80" s="32">
        <f t="shared" si="181"/>
        <v>1.4976</v>
      </c>
      <c r="BY80" s="32">
        <f t="shared" si="182"/>
        <v>1.512</v>
      </c>
      <c r="BZ80" s="32">
        <f t="shared" si="183"/>
        <v>1.5408000000000002</v>
      </c>
      <c r="CA80" s="32">
        <f t="shared" si="184"/>
        <v>1.5840000000000003</v>
      </c>
      <c r="CB80" s="32">
        <f t="shared" si="185"/>
        <v>1.6128000000000002</v>
      </c>
      <c r="CC80" s="32">
        <f t="shared" si="186"/>
        <v>1.6271999999999998</v>
      </c>
      <c r="CD80" s="32">
        <f t="shared" si="187"/>
        <v>1.6415999999999999</v>
      </c>
      <c r="CE80" s="32">
        <f t="shared" si="188"/>
        <v>1.6559999999999997</v>
      </c>
      <c r="CF80" s="32">
        <f t="shared" si="189"/>
        <v>1.6991999999999998</v>
      </c>
      <c r="CG80" s="32">
        <f t="shared" si="190"/>
        <v>1.7136</v>
      </c>
      <c r="CH80" s="32">
        <f t="shared" si="191"/>
        <v>1.7567999999999999</v>
      </c>
      <c r="CI80" s="32">
        <f t="shared" si="192"/>
        <v>1.7712000000000001</v>
      </c>
      <c r="CJ80" s="32">
        <f t="shared" si="193"/>
        <v>1.7855999999999999</v>
      </c>
      <c r="CK80" s="32">
        <f t="shared" si="194"/>
        <v>1.8144</v>
      </c>
      <c r="CL80" s="32">
        <f t="shared" si="195"/>
        <v>1.8720000000000001</v>
      </c>
      <c r="CM80" s="32">
        <f t="shared" si="196"/>
        <v>1.8864000000000001</v>
      </c>
      <c r="CN80" s="32">
        <f t="shared" si="197"/>
        <v>1.9728000000000001</v>
      </c>
      <c r="CO80" s="32">
        <f t="shared" si="198"/>
        <v>1.9871999999999999</v>
      </c>
      <c r="CP80" s="32">
        <f t="shared" si="199"/>
        <v>2.0880000000000001</v>
      </c>
      <c r="CQ80" s="32">
        <f t="shared" si="200"/>
        <v>2.1743999999999999</v>
      </c>
      <c r="CR80" s="32">
        <f t="shared" si="201"/>
        <v>2.1888000000000001</v>
      </c>
      <c r="CS80" s="32">
        <f t="shared" si="202"/>
        <v>2.2031999999999998</v>
      </c>
      <c r="CT80" s="32">
        <f t="shared" si="203"/>
        <v>2.3039999999999998</v>
      </c>
      <c r="CU80" s="32">
        <f t="shared" si="204"/>
        <v>2.3328000000000002</v>
      </c>
      <c r="CV80" s="32">
        <f t="shared" si="205"/>
        <v>2.3759999999999999</v>
      </c>
      <c r="CW80" s="32">
        <f t="shared" si="206"/>
        <v>2.5488000000000004</v>
      </c>
      <c r="CX80" s="32">
        <f t="shared" si="207"/>
        <v>2.6352000000000002</v>
      </c>
      <c r="CY80" s="32">
        <f t="shared" si="208"/>
        <v>2.6496</v>
      </c>
      <c r="CZ80" s="32">
        <f t="shared" si="209"/>
        <v>2.7216</v>
      </c>
      <c r="DA80" s="32">
        <f t="shared" si="210"/>
        <v>2.7360000000000002</v>
      </c>
      <c r="DB80" s="32">
        <f t="shared" si="211"/>
        <v>2.7647999999999997</v>
      </c>
      <c r="DC80" s="32">
        <f t="shared" si="212"/>
        <v>2.9519999999999995</v>
      </c>
      <c r="DD80" s="32">
        <f t="shared" si="213"/>
        <v>3.0671999999999997</v>
      </c>
      <c r="DE80" s="32">
        <f t="shared" si="214"/>
        <v>3.7440000000000002</v>
      </c>
      <c r="DF80" s="32">
        <f t="shared" si="215"/>
        <v>7.8912000000000004</v>
      </c>
    </row>
    <row r="81" spans="1:110" ht="12.6" customHeight="1">
      <c r="A81" s="21" t="s">
        <v>19</v>
      </c>
      <c r="B81" s="26">
        <v>9738</v>
      </c>
      <c r="C81" s="28">
        <f t="shared" si="216"/>
        <v>38952</v>
      </c>
      <c r="D81" s="32">
        <f t="shared" si="109"/>
        <v>38.951999999999998</v>
      </c>
      <c r="E81" s="32">
        <f t="shared" si="110"/>
        <v>40.510080000000002</v>
      </c>
      <c r="F81" s="32">
        <f t="shared" si="111"/>
        <v>42.068160000000006</v>
      </c>
      <c r="G81" s="32">
        <f t="shared" si="112"/>
        <v>43.626240000000003</v>
      </c>
      <c r="H81" s="32">
        <f t="shared" si="113"/>
        <v>45.18432</v>
      </c>
      <c r="I81" s="32">
        <f t="shared" si="114"/>
        <v>46.742400000000004</v>
      </c>
      <c r="J81" s="32">
        <f t="shared" si="115"/>
        <v>48.30048</v>
      </c>
      <c r="K81" s="32">
        <f t="shared" si="116"/>
        <v>49.858559999999997</v>
      </c>
      <c r="L81" s="32">
        <f t="shared" si="117"/>
        <v>51.416640000000001</v>
      </c>
      <c r="M81" s="32">
        <f t="shared" si="118"/>
        <v>52.974719999999998</v>
      </c>
      <c r="N81" s="32">
        <f t="shared" si="119"/>
        <v>54.532799999999995</v>
      </c>
      <c r="O81" s="32">
        <f t="shared" si="120"/>
        <v>56.090879999999999</v>
      </c>
      <c r="P81" s="32">
        <f t="shared" si="121"/>
        <v>57.648960000000002</v>
      </c>
      <c r="Q81" s="32">
        <f t="shared" si="122"/>
        <v>59.207039999999999</v>
      </c>
      <c r="R81" s="32">
        <f t="shared" si="123"/>
        <v>60.765120000000003</v>
      </c>
      <c r="S81" s="32">
        <f t="shared" si="124"/>
        <v>62.323200000000007</v>
      </c>
      <c r="T81" s="32">
        <f t="shared" si="125"/>
        <v>63.881279999999997</v>
      </c>
      <c r="U81" s="32">
        <f t="shared" si="126"/>
        <v>65.439359999999994</v>
      </c>
      <c r="V81" s="32">
        <f t="shared" si="127"/>
        <v>66.997439999999997</v>
      </c>
      <c r="W81" s="32">
        <f t="shared" si="128"/>
        <v>71.671680000000009</v>
      </c>
      <c r="X81" s="32">
        <f t="shared" si="129"/>
        <v>73.229759999999999</v>
      </c>
      <c r="Y81" s="32">
        <f t="shared" si="130"/>
        <v>74.787840000000003</v>
      </c>
      <c r="Z81" s="32">
        <f t="shared" si="131"/>
        <v>76.345919999999992</v>
      </c>
      <c r="AA81" s="32">
        <f t="shared" si="132"/>
        <v>77.903999999999996</v>
      </c>
      <c r="AB81" s="32">
        <f t="shared" si="133"/>
        <v>79.46208</v>
      </c>
      <c r="AC81" s="32">
        <f t="shared" si="134"/>
        <v>81.020160000000004</v>
      </c>
      <c r="AD81" s="32">
        <f t="shared" si="135"/>
        <v>82.578240000000008</v>
      </c>
      <c r="AE81" s="32">
        <f t="shared" si="136"/>
        <v>84.136320000000012</v>
      </c>
      <c r="AF81" s="32">
        <f t="shared" si="137"/>
        <v>85.694400000000002</v>
      </c>
      <c r="AG81" s="32">
        <f t="shared" si="138"/>
        <v>87.252480000000006</v>
      </c>
      <c r="AH81" s="32">
        <f t="shared" si="139"/>
        <v>88.810559999999995</v>
      </c>
      <c r="AI81" s="32">
        <f t="shared" si="140"/>
        <v>90.368639999999999</v>
      </c>
      <c r="AJ81" s="32">
        <f t="shared" si="141"/>
        <v>91.926720000000003</v>
      </c>
      <c r="AK81" s="32">
        <f t="shared" si="142"/>
        <v>93.484800000000007</v>
      </c>
      <c r="AL81" s="32">
        <f t="shared" si="143"/>
        <v>95.042880000000011</v>
      </c>
      <c r="AM81" s="32">
        <f t="shared" si="144"/>
        <v>96.600960000000001</v>
      </c>
      <c r="AN81" s="32">
        <f t="shared" si="145"/>
        <v>98.15903999999999</v>
      </c>
      <c r="AO81" s="32">
        <f t="shared" si="146"/>
        <v>99.717119999999994</v>
      </c>
      <c r="AP81" s="32">
        <f t="shared" si="147"/>
        <v>101.2752</v>
      </c>
      <c r="AQ81" s="32">
        <f t="shared" si="148"/>
        <v>102.83328</v>
      </c>
      <c r="AR81" s="32">
        <f t="shared" si="149"/>
        <v>104.39136000000001</v>
      </c>
      <c r="AS81" s="32">
        <f t="shared" si="150"/>
        <v>105.94944</v>
      </c>
      <c r="AT81" s="32">
        <f t="shared" si="151"/>
        <v>107.50751999999999</v>
      </c>
      <c r="AU81" s="32">
        <f t="shared" si="152"/>
        <v>109.06559999999999</v>
      </c>
      <c r="AV81" s="32">
        <f t="shared" si="153"/>
        <v>110.62367999999999</v>
      </c>
      <c r="AW81" s="32">
        <f t="shared" si="154"/>
        <v>112.18176</v>
      </c>
      <c r="AX81" s="32">
        <f t="shared" si="155"/>
        <v>113.73984</v>
      </c>
      <c r="AY81" s="32">
        <f t="shared" si="156"/>
        <v>115.29792</v>
      </c>
      <c r="AZ81" s="32">
        <f t="shared" si="157"/>
        <v>116.85599999999999</v>
      </c>
      <c r="BA81" s="32">
        <f t="shared" si="158"/>
        <v>118.41408</v>
      </c>
      <c r="BB81" s="32">
        <f t="shared" si="159"/>
        <v>119.97216</v>
      </c>
      <c r="BC81" s="32">
        <f t="shared" si="160"/>
        <v>121.53024000000001</v>
      </c>
      <c r="BD81" s="32">
        <f t="shared" si="161"/>
        <v>123.08832000000001</v>
      </c>
      <c r="BE81" s="32">
        <f t="shared" si="162"/>
        <v>124.64640000000001</v>
      </c>
      <c r="BF81" s="32">
        <f t="shared" si="163"/>
        <v>126.20448</v>
      </c>
      <c r="BG81" s="32">
        <f t="shared" si="164"/>
        <v>127.76255999999999</v>
      </c>
      <c r="BH81" s="32">
        <f t="shared" si="165"/>
        <v>129.32064</v>
      </c>
      <c r="BI81" s="32">
        <f t="shared" si="166"/>
        <v>130.87871999999999</v>
      </c>
      <c r="BJ81" s="32">
        <f t="shared" si="167"/>
        <v>132.43679999999998</v>
      </c>
      <c r="BK81" s="32">
        <f t="shared" si="168"/>
        <v>133.99487999999999</v>
      </c>
      <c r="BL81" s="32">
        <f t="shared" si="169"/>
        <v>135.55295999999998</v>
      </c>
      <c r="BM81" s="32">
        <f t="shared" si="170"/>
        <v>137.11104</v>
      </c>
      <c r="BN81" s="32">
        <f t="shared" si="171"/>
        <v>138.66911999999999</v>
      </c>
      <c r="BO81" s="32">
        <f t="shared" si="172"/>
        <v>143.34336000000002</v>
      </c>
      <c r="BP81" s="32">
        <f t="shared" si="173"/>
        <v>146.45952</v>
      </c>
      <c r="BQ81" s="32">
        <f t="shared" si="174"/>
        <v>149.57568000000001</v>
      </c>
      <c r="BR81" s="32">
        <f t="shared" si="175"/>
        <v>151.13376</v>
      </c>
      <c r="BS81" s="32">
        <f t="shared" si="176"/>
        <v>152.69183999999998</v>
      </c>
      <c r="BT81" s="32">
        <f t="shared" si="177"/>
        <v>154.24992</v>
      </c>
      <c r="BU81" s="32">
        <f t="shared" si="178"/>
        <v>155.80799999999999</v>
      </c>
      <c r="BV81" s="32">
        <f t="shared" si="179"/>
        <v>158.92416</v>
      </c>
      <c r="BW81" s="32">
        <f t="shared" si="180"/>
        <v>160.48223999999999</v>
      </c>
      <c r="BX81" s="32">
        <f t="shared" si="181"/>
        <v>162.04032000000001</v>
      </c>
      <c r="BY81" s="32">
        <f t="shared" si="182"/>
        <v>163.5984</v>
      </c>
      <c r="BZ81" s="32">
        <f t="shared" si="183"/>
        <v>166.71456000000001</v>
      </c>
      <c r="CA81" s="32">
        <f t="shared" si="184"/>
        <v>171.3888</v>
      </c>
      <c r="CB81" s="32">
        <f t="shared" si="185"/>
        <v>174.50496000000001</v>
      </c>
      <c r="CC81" s="32">
        <f t="shared" si="186"/>
        <v>176.06303999999997</v>
      </c>
      <c r="CD81" s="32">
        <f t="shared" si="187"/>
        <v>177.62111999999999</v>
      </c>
      <c r="CE81" s="32">
        <f t="shared" si="188"/>
        <v>179.17919999999998</v>
      </c>
      <c r="CF81" s="32">
        <f t="shared" si="189"/>
        <v>183.85344000000001</v>
      </c>
      <c r="CG81" s="32">
        <f t="shared" si="190"/>
        <v>185.41152</v>
      </c>
      <c r="CH81" s="32">
        <f t="shared" si="191"/>
        <v>190.08576000000002</v>
      </c>
      <c r="CI81" s="32">
        <f t="shared" si="192"/>
        <v>191.64383999999998</v>
      </c>
      <c r="CJ81" s="32">
        <f t="shared" si="193"/>
        <v>193.20192</v>
      </c>
      <c r="CK81" s="32">
        <f t="shared" si="194"/>
        <v>196.31807999999998</v>
      </c>
      <c r="CL81" s="32">
        <f t="shared" si="195"/>
        <v>202.5504</v>
      </c>
      <c r="CM81" s="32">
        <f t="shared" si="196"/>
        <v>204.10848000000001</v>
      </c>
      <c r="CN81" s="32">
        <f t="shared" si="197"/>
        <v>213.45696000000001</v>
      </c>
      <c r="CO81" s="32">
        <f t="shared" si="198"/>
        <v>215.01503999999997</v>
      </c>
      <c r="CP81" s="32">
        <f t="shared" si="199"/>
        <v>225.92160000000001</v>
      </c>
      <c r="CQ81" s="32">
        <f t="shared" si="200"/>
        <v>235.27007999999998</v>
      </c>
      <c r="CR81" s="32">
        <f t="shared" si="201"/>
        <v>236.82816</v>
      </c>
      <c r="CS81" s="32">
        <f t="shared" si="202"/>
        <v>238.38623999999999</v>
      </c>
      <c r="CT81" s="32">
        <f t="shared" si="203"/>
        <v>249.29280000000003</v>
      </c>
      <c r="CU81" s="32">
        <f t="shared" si="204"/>
        <v>252.40896000000001</v>
      </c>
      <c r="CV81" s="32">
        <f t="shared" si="205"/>
        <v>257.08319999999998</v>
      </c>
      <c r="CW81" s="32">
        <f t="shared" si="206"/>
        <v>275.78015999999997</v>
      </c>
      <c r="CX81" s="32">
        <f t="shared" si="207"/>
        <v>285.12864000000002</v>
      </c>
      <c r="CY81" s="32">
        <f t="shared" si="208"/>
        <v>286.68672000000004</v>
      </c>
      <c r="CZ81" s="32">
        <f t="shared" si="209"/>
        <v>294.47712000000001</v>
      </c>
      <c r="DA81" s="32">
        <f t="shared" si="210"/>
        <v>296.03520000000003</v>
      </c>
      <c r="DB81" s="32">
        <f t="shared" si="211"/>
        <v>299.15136000000001</v>
      </c>
      <c r="DC81" s="32">
        <f t="shared" si="212"/>
        <v>319.40639999999996</v>
      </c>
      <c r="DD81" s="32">
        <f t="shared" si="213"/>
        <v>331.87103999999999</v>
      </c>
      <c r="DE81" s="32">
        <f t="shared" si="214"/>
        <v>405.10079999999999</v>
      </c>
      <c r="DF81" s="32">
        <f t="shared" si="215"/>
        <v>853.82784000000004</v>
      </c>
    </row>
    <row r="82" spans="1:110" ht="12.6" customHeight="1">
      <c r="A82" s="19" t="s">
        <v>104</v>
      </c>
      <c r="B82" s="28">
        <v>3263</v>
      </c>
      <c r="C82" s="28">
        <f t="shared" si="216"/>
        <v>13052</v>
      </c>
      <c r="D82" s="32">
        <f t="shared" si="109"/>
        <v>13.052</v>
      </c>
      <c r="E82" s="32">
        <f t="shared" si="110"/>
        <v>13.57408</v>
      </c>
      <c r="F82" s="32">
        <f t="shared" si="111"/>
        <v>14.096160000000001</v>
      </c>
      <c r="G82" s="32">
        <f t="shared" si="112"/>
        <v>14.618240000000002</v>
      </c>
      <c r="H82" s="32">
        <f t="shared" si="113"/>
        <v>15.140319999999999</v>
      </c>
      <c r="I82" s="32">
        <f t="shared" si="114"/>
        <v>15.6624</v>
      </c>
      <c r="J82" s="32">
        <f t="shared" si="115"/>
        <v>16.184480000000001</v>
      </c>
      <c r="K82" s="32">
        <f t="shared" si="116"/>
        <v>16.70656</v>
      </c>
      <c r="L82" s="32">
        <f t="shared" si="117"/>
        <v>17.228639999999999</v>
      </c>
      <c r="M82" s="32">
        <f t="shared" si="118"/>
        <v>17.750720000000001</v>
      </c>
      <c r="N82" s="32">
        <f t="shared" si="119"/>
        <v>18.2728</v>
      </c>
      <c r="O82" s="32">
        <f t="shared" si="120"/>
        <v>18.794880000000003</v>
      </c>
      <c r="P82" s="32">
        <f t="shared" si="121"/>
        <v>19.316959999999998</v>
      </c>
      <c r="Q82" s="32">
        <f t="shared" si="122"/>
        <v>19.839040000000001</v>
      </c>
      <c r="R82" s="32">
        <f t="shared" si="123"/>
        <v>20.36112</v>
      </c>
      <c r="S82" s="32">
        <f t="shared" si="124"/>
        <v>20.883200000000002</v>
      </c>
      <c r="T82" s="32">
        <f t="shared" si="125"/>
        <v>21.405279999999998</v>
      </c>
      <c r="U82" s="32">
        <f t="shared" si="126"/>
        <v>21.92736</v>
      </c>
      <c r="V82" s="32">
        <f t="shared" si="127"/>
        <v>22.449439999999999</v>
      </c>
      <c r="W82" s="32">
        <f t="shared" si="128"/>
        <v>24.01568</v>
      </c>
      <c r="X82" s="32">
        <f t="shared" si="129"/>
        <v>24.537759999999999</v>
      </c>
      <c r="Y82" s="32">
        <f t="shared" si="130"/>
        <v>25.059840000000001</v>
      </c>
      <c r="Z82" s="32">
        <f t="shared" si="131"/>
        <v>25.581919999999997</v>
      </c>
      <c r="AA82" s="32">
        <f t="shared" si="132"/>
        <v>26.103999999999999</v>
      </c>
      <c r="AB82" s="32">
        <f t="shared" si="133"/>
        <v>26.626080000000002</v>
      </c>
      <c r="AC82" s="32">
        <f t="shared" si="134"/>
        <v>27.148160000000001</v>
      </c>
      <c r="AD82" s="32">
        <f t="shared" si="135"/>
        <v>27.670240000000003</v>
      </c>
      <c r="AE82" s="32">
        <f t="shared" si="136"/>
        <v>28.192320000000002</v>
      </c>
      <c r="AF82" s="32">
        <f t="shared" si="137"/>
        <v>28.714400000000001</v>
      </c>
      <c r="AG82" s="32">
        <f t="shared" si="138"/>
        <v>29.236480000000004</v>
      </c>
      <c r="AH82" s="32">
        <f t="shared" si="139"/>
        <v>29.758559999999999</v>
      </c>
      <c r="AI82" s="32">
        <f t="shared" si="140"/>
        <v>30.280639999999998</v>
      </c>
      <c r="AJ82" s="32">
        <f t="shared" si="141"/>
        <v>30.802719999999997</v>
      </c>
      <c r="AK82" s="32">
        <f t="shared" si="142"/>
        <v>31.3248</v>
      </c>
      <c r="AL82" s="32">
        <f t="shared" si="143"/>
        <v>31.846880000000002</v>
      </c>
      <c r="AM82" s="32">
        <f t="shared" si="144"/>
        <v>32.368960000000001</v>
      </c>
      <c r="AN82" s="32">
        <f t="shared" si="145"/>
        <v>32.891040000000004</v>
      </c>
      <c r="AO82" s="32">
        <f t="shared" si="146"/>
        <v>33.413119999999999</v>
      </c>
      <c r="AP82" s="32">
        <f t="shared" si="147"/>
        <v>33.935200000000002</v>
      </c>
      <c r="AQ82" s="32">
        <f t="shared" si="148"/>
        <v>34.457279999999997</v>
      </c>
      <c r="AR82" s="32">
        <f t="shared" si="149"/>
        <v>34.97936</v>
      </c>
      <c r="AS82" s="32">
        <f t="shared" si="150"/>
        <v>35.501440000000002</v>
      </c>
      <c r="AT82" s="32">
        <f t="shared" si="151"/>
        <v>36.023519999999998</v>
      </c>
      <c r="AU82" s="32">
        <f t="shared" si="152"/>
        <v>36.5456</v>
      </c>
      <c r="AV82" s="32">
        <f t="shared" si="153"/>
        <v>37.067680000000003</v>
      </c>
      <c r="AW82" s="32">
        <f t="shared" si="154"/>
        <v>37.589760000000005</v>
      </c>
      <c r="AX82" s="32">
        <f t="shared" si="155"/>
        <v>38.111839999999994</v>
      </c>
      <c r="AY82" s="32">
        <f t="shared" si="156"/>
        <v>38.633919999999996</v>
      </c>
      <c r="AZ82" s="32">
        <f t="shared" si="157"/>
        <v>39.155999999999999</v>
      </c>
      <c r="BA82" s="32">
        <f t="shared" si="158"/>
        <v>39.678080000000001</v>
      </c>
      <c r="BB82" s="32">
        <f t="shared" si="159"/>
        <v>40.200160000000004</v>
      </c>
      <c r="BC82" s="32">
        <f t="shared" si="160"/>
        <v>40.722239999999999</v>
      </c>
      <c r="BD82" s="32">
        <f t="shared" si="161"/>
        <v>41.244320000000002</v>
      </c>
      <c r="BE82" s="32">
        <f t="shared" si="162"/>
        <v>41.766400000000004</v>
      </c>
      <c r="BF82" s="32">
        <f t="shared" si="163"/>
        <v>42.28848</v>
      </c>
      <c r="BG82" s="32">
        <f t="shared" si="164"/>
        <v>42.810559999999995</v>
      </c>
      <c r="BH82" s="32">
        <f t="shared" si="165"/>
        <v>43.332639999999998</v>
      </c>
      <c r="BI82" s="32">
        <f t="shared" si="166"/>
        <v>43.85472</v>
      </c>
      <c r="BJ82" s="32">
        <f t="shared" si="167"/>
        <v>44.376799999999996</v>
      </c>
      <c r="BK82" s="32">
        <f t="shared" si="168"/>
        <v>44.898879999999998</v>
      </c>
      <c r="BL82" s="32">
        <f t="shared" si="169"/>
        <v>45.420960000000001</v>
      </c>
      <c r="BM82" s="32">
        <f t="shared" si="170"/>
        <v>45.943040000000003</v>
      </c>
      <c r="BN82" s="32">
        <f t="shared" si="171"/>
        <v>46.465120000000006</v>
      </c>
      <c r="BO82" s="32">
        <f t="shared" si="172"/>
        <v>48.031359999999999</v>
      </c>
      <c r="BP82" s="32">
        <f t="shared" si="173"/>
        <v>49.075519999999997</v>
      </c>
      <c r="BQ82" s="32">
        <f t="shared" si="174"/>
        <v>50.119680000000002</v>
      </c>
      <c r="BR82" s="32">
        <f t="shared" si="175"/>
        <v>50.641760000000005</v>
      </c>
      <c r="BS82" s="32">
        <f t="shared" si="176"/>
        <v>51.163839999999993</v>
      </c>
      <c r="BT82" s="32">
        <f t="shared" si="177"/>
        <v>51.685919999999996</v>
      </c>
      <c r="BU82" s="32">
        <f t="shared" si="178"/>
        <v>52.207999999999998</v>
      </c>
      <c r="BV82" s="32">
        <f t="shared" si="179"/>
        <v>53.252160000000003</v>
      </c>
      <c r="BW82" s="32">
        <f t="shared" si="180"/>
        <v>53.774239999999999</v>
      </c>
      <c r="BX82" s="32">
        <f t="shared" si="181"/>
        <v>54.296320000000001</v>
      </c>
      <c r="BY82" s="32">
        <f t="shared" si="182"/>
        <v>54.818400000000004</v>
      </c>
      <c r="BZ82" s="32">
        <f t="shared" si="183"/>
        <v>55.862560000000002</v>
      </c>
      <c r="CA82" s="32">
        <f t="shared" si="184"/>
        <v>57.428800000000003</v>
      </c>
      <c r="CB82" s="32">
        <f t="shared" si="185"/>
        <v>58.472960000000008</v>
      </c>
      <c r="CC82" s="32">
        <f t="shared" si="186"/>
        <v>58.995039999999996</v>
      </c>
      <c r="CD82" s="32">
        <f t="shared" si="187"/>
        <v>59.517119999999998</v>
      </c>
      <c r="CE82" s="32">
        <f t="shared" si="188"/>
        <v>60.039199999999994</v>
      </c>
      <c r="CF82" s="32">
        <f t="shared" si="189"/>
        <v>61.605439999999994</v>
      </c>
      <c r="CG82" s="32">
        <f t="shared" si="190"/>
        <v>62.127519999999997</v>
      </c>
      <c r="CH82" s="32">
        <f t="shared" si="191"/>
        <v>63.693760000000005</v>
      </c>
      <c r="CI82" s="32">
        <f t="shared" si="192"/>
        <v>64.21584</v>
      </c>
      <c r="CJ82" s="32">
        <f t="shared" si="193"/>
        <v>64.737920000000003</v>
      </c>
      <c r="CK82" s="32">
        <f t="shared" si="194"/>
        <v>65.782080000000008</v>
      </c>
      <c r="CL82" s="32">
        <f t="shared" si="195"/>
        <v>67.870400000000004</v>
      </c>
      <c r="CM82" s="32">
        <f t="shared" si="196"/>
        <v>68.392479999999992</v>
      </c>
      <c r="CN82" s="32">
        <f t="shared" si="197"/>
        <v>71.524960000000007</v>
      </c>
      <c r="CO82" s="32">
        <f t="shared" si="198"/>
        <v>72.047039999999996</v>
      </c>
      <c r="CP82" s="32">
        <f t="shared" si="199"/>
        <v>75.701599999999985</v>
      </c>
      <c r="CQ82" s="32">
        <f t="shared" si="200"/>
        <v>78.83408</v>
      </c>
      <c r="CR82" s="32">
        <f t="shared" si="201"/>
        <v>79.356160000000003</v>
      </c>
      <c r="CS82" s="32">
        <f t="shared" si="202"/>
        <v>79.878240000000005</v>
      </c>
      <c r="CT82" s="32">
        <f t="shared" si="203"/>
        <v>83.532800000000009</v>
      </c>
      <c r="CU82" s="32">
        <f t="shared" si="204"/>
        <v>84.57696</v>
      </c>
      <c r="CV82" s="32">
        <f t="shared" si="205"/>
        <v>86.143199999999993</v>
      </c>
      <c r="CW82" s="32">
        <f t="shared" si="206"/>
        <v>92.408160000000009</v>
      </c>
      <c r="CX82" s="32">
        <f t="shared" si="207"/>
        <v>95.540639999999996</v>
      </c>
      <c r="CY82" s="32">
        <f t="shared" si="208"/>
        <v>96.062719999999999</v>
      </c>
      <c r="CZ82" s="32">
        <f t="shared" si="209"/>
        <v>98.673119999999997</v>
      </c>
      <c r="DA82" s="32">
        <f t="shared" si="210"/>
        <v>99.1952</v>
      </c>
      <c r="DB82" s="32">
        <f t="shared" si="211"/>
        <v>100.23936</v>
      </c>
      <c r="DC82" s="32">
        <f t="shared" si="212"/>
        <v>107.0264</v>
      </c>
      <c r="DD82" s="32">
        <f t="shared" si="213"/>
        <v>111.20303999999999</v>
      </c>
      <c r="DE82" s="32">
        <f t="shared" si="214"/>
        <v>135.74080000000001</v>
      </c>
      <c r="DF82" s="32">
        <f t="shared" si="215"/>
        <v>286.09984000000003</v>
      </c>
    </row>
    <row r="83" spans="1:110" ht="12.6" customHeight="1">
      <c r="A83" s="19" t="s">
        <v>111</v>
      </c>
      <c r="B83" s="26">
        <v>150</v>
      </c>
      <c r="C83" s="28">
        <f t="shared" si="216"/>
        <v>600</v>
      </c>
      <c r="D83" s="32">
        <f t="shared" si="109"/>
        <v>0.6</v>
      </c>
      <c r="E83" s="32">
        <f t="shared" si="110"/>
        <v>0.624</v>
      </c>
      <c r="F83" s="32">
        <f t="shared" si="111"/>
        <v>0.64800000000000002</v>
      </c>
      <c r="G83" s="32">
        <f t="shared" si="112"/>
        <v>0.67200000000000015</v>
      </c>
      <c r="H83" s="32">
        <f t="shared" si="113"/>
        <v>0.69599999999999995</v>
      </c>
      <c r="I83" s="32">
        <f t="shared" si="114"/>
        <v>0.72</v>
      </c>
      <c r="J83" s="32">
        <f t="shared" si="115"/>
        <v>0.74399999999999999</v>
      </c>
      <c r="K83" s="32">
        <f t="shared" si="116"/>
        <v>0.76800000000000002</v>
      </c>
      <c r="L83" s="32">
        <f t="shared" si="117"/>
        <v>0.79200000000000004</v>
      </c>
      <c r="M83" s="32">
        <f t="shared" si="118"/>
        <v>0.81600000000000006</v>
      </c>
      <c r="N83" s="32">
        <f t="shared" si="119"/>
        <v>0.84</v>
      </c>
      <c r="O83" s="32">
        <f t="shared" si="120"/>
        <v>0.86399999999999999</v>
      </c>
      <c r="P83" s="32">
        <f t="shared" si="121"/>
        <v>0.88800000000000001</v>
      </c>
      <c r="Q83" s="32">
        <f t="shared" si="122"/>
        <v>0.91200000000000003</v>
      </c>
      <c r="R83" s="32">
        <f t="shared" si="123"/>
        <v>0.93600000000000005</v>
      </c>
      <c r="S83" s="32">
        <f t="shared" si="124"/>
        <v>0.96</v>
      </c>
      <c r="T83" s="32">
        <f t="shared" si="125"/>
        <v>0.98399999999999987</v>
      </c>
      <c r="U83" s="32">
        <f t="shared" si="126"/>
        <v>1.008</v>
      </c>
      <c r="V83" s="32">
        <f t="shared" si="127"/>
        <v>1.032</v>
      </c>
      <c r="W83" s="32">
        <f t="shared" si="128"/>
        <v>1.1040000000000001</v>
      </c>
      <c r="X83" s="32">
        <f t="shared" si="129"/>
        <v>1.1279999999999999</v>
      </c>
      <c r="Y83" s="32">
        <f t="shared" si="130"/>
        <v>1.1519999999999999</v>
      </c>
      <c r="Z83" s="32">
        <f t="shared" si="131"/>
        <v>1.1759999999999999</v>
      </c>
      <c r="AA83" s="32">
        <f t="shared" si="132"/>
        <v>1.2</v>
      </c>
      <c r="AB83" s="32">
        <f t="shared" si="133"/>
        <v>1.224</v>
      </c>
      <c r="AC83" s="32">
        <f t="shared" si="134"/>
        <v>1.248</v>
      </c>
      <c r="AD83" s="32">
        <f t="shared" si="135"/>
        <v>1.272</v>
      </c>
      <c r="AE83" s="32">
        <f t="shared" si="136"/>
        <v>1.296</v>
      </c>
      <c r="AF83" s="32">
        <f t="shared" si="137"/>
        <v>1.32</v>
      </c>
      <c r="AG83" s="32">
        <f t="shared" si="138"/>
        <v>1.3440000000000003</v>
      </c>
      <c r="AH83" s="32">
        <f t="shared" si="139"/>
        <v>1.3679999999999999</v>
      </c>
      <c r="AI83" s="32">
        <f t="shared" si="140"/>
        <v>1.3919999999999999</v>
      </c>
      <c r="AJ83" s="32">
        <f t="shared" si="141"/>
        <v>1.4159999999999999</v>
      </c>
      <c r="AK83" s="32">
        <f t="shared" si="142"/>
        <v>1.44</v>
      </c>
      <c r="AL83" s="32">
        <f t="shared" si="143"/>
        <v>1.464</v>
      </c>
      <c r="AM83" s="32">
        <f t="shared" si="144"/>
        <v>1.488</v>
      </c>
      <c r="AN83" s="32">
        <f t="shared" si="145"/>
        <v>1.512</v>
      </c>
      <c r="AO83" s="32">
        <f t="shared" si="146"/>
        <v>1.536</v>
      </c>
      <c r="AP83" s="32">
        <f t="shared" si="147"/>
        <v>1.56</v>
      </c>
      <c r="AQ83" s="32">
        <f t="shared" si="148"/>
        <v>1.5840000000000001</v>
      </c>
      <c r="AR83" s="32">
        <f t="shared" si="149"/>
        <v>1.6080000000000001</v>
      </c>
      <c r="AS83" s="32">
        <f t="shared" si="150"/>
        <v>1.6320000000000001</v>
      </c>
      <c r="AT83" s="32">
        <f t="shared" si="151"/>
        <v>1.6559999999999997</v>
      </c>
      <c r="AU83" s="32">
        <f t="shared" si="152"/>
        <v>1.68</v>
      </c>
      <c r="AV83" s="32">
        <f t="shared" si="153"/>
        <v>1.704</v>
      </c>
      <c r="AW83" s="32">
        <f t="shared" si="154"/>
        <v>1.728</v>
      </c>
      <c r="AX83" s="32">
        <f t="shared" si="155"/>
        <v>1.752</v>
      </c>
      <c r="AY83" s="32">
        <f t="shared" si="156"/>
        <v>1.776</v>
      </c>
      <c r="AZ83" s="32">
        <f t="shared" si="157"/>
        <v>1.8</v>
      </c>
      <c r="BA83" s="32">
        <f t="shared" si="158"/>
        <v>1.8240000000000001</v>
      </c>
      <c r="BB83" s="32">
        <f t="shared" si="159"/>
        <v>1.8480000000000001</v>
      </c>
      <c r="BC83" s="32">
        <f t="shared" si="160"/>
        <v>1.8720000000000001</v>
      </c>
      <c r="BD83" s="32">
        <f t="shared" si="161"/>
        <v>1.8959999999999999</v>
      </c>
      <c r="BE83" s="32">
        <f t="shared" si="162"/>
        <v>1.92</v>
      </c>
      <c r="BF83" s="32">
        <f t="shared" si="163"/>
        <v>1.9440000000000002</v>
      </c>
      <c r="BG83" s="32">
        <f t="shared" si="164"/>
        <v>1.9679999999999997</v>
      </c>
      <c r="BH83" s="32">
        <f t="shared" si="165"/>
        <v>1.992</v>
      </c>
      <c r="BI83" s="32">
        <f t="shared" si="166"/>
        <v>2.016</v>
      </c>
      <c r="BJ83" s="32">
        <f t="shared" si="167"/>
        <v>2.04</v>
      </c>
      <c r="BK83" s="32">
        <f t="shared" si="168"/>
        <v>2.0640000000000001</v>
      </c>
      <c r="BL83" s="32">
        <f t="shared" si="169"/>
        <v>2.0880000000000001</v>
      </c>
      <c r="BM83" s="32">
        <f t="shared" si="170"/>
        <v>2.1120000000000001</v>
      </c>
      <c r="BN83" s="32">
        <f t="shared" si="171"/>
        <v>2.1360000000000001</v>
      </c>
      <c r="BO83" s="32">
        <f t="shared" si="172"/>
        <v>2.2080000000000002</v>
      </c>
      <c r="BP83" s="32">
        <f t="shared" si="173"/>
        <v>2.2559999999999998</v>
      </c>
      <c r="BQ83" s="32">
        <f t="shared" si="174"/>
        <v>2.3039999999999998</v>
      </c>
      <c r="BR83" s="32">
        <f t="shared" si="175"/>
        <v>2.3279999999999998</v>
      </c>
      <c r="BS83" s="32">
        <f t="shared" si="176"/>
        <v>2.3519999999999999</v>
      </c>
      <c r="BT83" s="32">
        <f t="shared" si="177"/>
        <v>2.3759999999999999</v>
      </c>
      <c r="BU83" s="32">
        <f t="shared" si="178"/>
        <v>2.4</v>
      </c>
      <c r="BV83" s="32">
        <f t="shared" si="179"/>
        <v>2.448</v>
      </c>
      <c r="BW83" s="32">
        <f t="shared" si="180"/>
        <v>2.472</v>
      </c>
      <c r="BX83" s="32">
        <f t="shared" si="181"/>
        <v>2.496</v>
      </c>
      <c r="BY83" s="32">
        <f t="shared" si="182"/>
        <v>2.52</v>
      </c>
      <c r="BZ83" s="32">
        <f t="shared" si="183"/>
        <v>2.5680000000000001</v>
      </c>
      <c r="CA83" s="32">
        <f t="shared" si="184"/>
        <v>2.64</v>
      </c>
      <c r="CB83" s="32">
        <f t="shared" si="185"/>
        <v>2.6880000000000006</v>
      </c>
      <c r="CC83" s="32">
        <f t="shared" si="186"/>
        <v>2.7119999999999997</v>
      </c>
      <c r="CD83" s="32">
        <f t="shared" si="187"/>
        <v>2.7359999999999998</v>
      </c>
      <c r="CE83" s="32">
        <f t="shared" si="188"/>
        <v>2.76</v>
      </c>
      <c r="CF83" s="32">
        <f t="shared" si="189"/>
        <v>2.8319999999999999</v>
      </c>
      <c r="CG83" s="32">
        <f t="shared" si="190"/>
        <v>2.8559999999999999</v>
      </c>
      <c r="CH83" s="32">
        <f t="shared" si="191"/>
        <v>2.9279999999999999</v>
      </c>
      <c r="CI83" s="32">
        <f t="shared" si="192"/>
        <v>2.952</v>
      </c>
      <c r="CJ83" s="32">
        <f t="shared" si="193"/>
        <v>2.976</v>
      </c>
      <c r="CK83" s="32">
        <f t="shared" si="194"/>
        <v>3.024</v>
      </c>
      <c r="CL83" s="32">
        <f t="shared" si="195"/>
        <v>3.12</v>
      </c>
      <c r="CM83" s="32">
        <f t="shared" si="196"/>
        <v>3.1440000000000001</v>
      </c>
      <c r="CN83" s="32">
        <f t="shared" si="197"/>
        <v>3.2880000000000003</v>
      </c>
      <c r="CO83" s="32">
        <f t="shared" si="198"/>
        <v>3.3119999999999994</v>
      </c>
      <c r="CP83" s="32">
        <f t="shared" si="199"/>
        <v>3.48</v>
      </c>
      <c r="CQ83" s="32">
        <f t="shared" si="200"/>
        <v>3.6240000000000001</v>
      </c>
      <c r="CR83" s="32">
        <f t="shared" si="201"/>
        <v>3.6480000000000001</v>
      </c>
      <c r="CS83" s="32">
        <f t="shared" si="202"/>
        <v>3.6720000000000002</v>
      </c>
      <c r="CT83" s="32">
        <f t="shared" si="203"/>
        <v>3.84</v>
      </c>
      <c r="CU83" s="32">
        <f t="shared" si="204"/>
        <v>3.8880000000000003</v>
      </c>
      <c r="CV83" s="32">
        <f t="shared" si="205"/>
        <v>3.96</v>
      </c>
      <c r="CW83" s="32">
        <f t="shared" si="206"/>
        <v>4.2480000000000002</v>
      </c>
      <c r="CX83" s="32">
        <f t="shared" si="207"/>
        <v>4.3920000000000003</v>
      </c>
      <c r="CY83" s="32">
        <f t="shared" si="208"/>
        <v>4.4160000000000004</v>
      </c>
      <c r="CZ83" s="32">
        <f t="shared" si="209"/>
        <v>4.5359999999999996</v>
      </c>
      <c r="DA83" s="32">
        <f t="shared" si="210"/>
        <v>4.5599999999999996</v>
      </c>
      <c r="DB83" s="32">
        <f t="shared" si="211"/>
        <v>4.6079999999999997</v>
      </c>
      <c r="DC83" s="32">
        <f t="shared" si="212"/>
        <v>4.92</v>
      </c>
      <c r="DD83" s="32">
        <f t="shared" si="213"/>
        <v>5.1120000000000001</v>
      </c>
      <c r="DE83" s="32">
        <f t="shared" si="214"/>
        <v>6.24</v>
      </c>
      <c r="DF83" s="32">
        <f t="shared" si="215"/>
        <v>13.152000000000001</v>
      </c>
    </row>
    <row r="84" spans="1:110" ht="12.6" customHeight="1">
      <c r="A84" s="19" t="s">
        <v>103</v>
      </c>
      <c r="B84" s="28">
        <v>900</v>
      </c>
      <c r="C84" s="28">
        <f t="shared" si="216"/>
        <v>3600</v>
      </c>
      <c r="D84" s="32">
        <f t="shared" si="109"/>
        <v>3.6</v>
      </c>
      <c r="E84" s="32">
        <f t="shared" si="110"/>
        <v>3.7440000000000002</v>
      </c>
      <c r="F84" s="32">
        <f t="shared" si="111"/>
        <v>3.8880000000000003</v>
      </c>
      <c r="G84" s="32">
        <f t="shared" si="112"/>
        <v>4.032</v>
      </c>
      <c r="H84" s="32">
        <f t="shared" si="113"/>
        <v>4.1760000000000002</v>
      </c>
      <c r="I84" s="32">
        <f t="shared" si="114"/>
        <v>4.32</v>
      </c>
      <c r="J84" s="32">
        <f t="shared" si="115"/>
        <v>4.4640000000000004</v>
      </c>
      <c r="K84" s="32">
        <f t="shared" si="116"/>
        <v>4.6079999999999997</v>
      </c>
      <c r="L84" s="32">
        <f t="shared" si="117"/>
        <v>4.7519999999999998</v>
      </c>
      <c r="M84" s="32">
        <f t="shared" si="118"/>
        <v>4.8959999999999999</v>
      </c>
      <c r="N84" s="32">
        <f t="shared" si="119"/>
        <v>5.04</v>
      </c>
      <c r="O84" s="32">
        <f t="shared" si="120"/>
        <v>5.1840000000000002</v>
      </c>
      <c r="P84" s="32">
        <f t="shared" si="121"/>
        <v>5.3280000000000003</v>
      </c>
      <c r="Q84" s="32">
        <f t="shared" si="122"/>
        <v>5.4720000000000004</v>
      </c>
      <c r="R84" s="32">
        <f t="shared" si="123"/>
        <v>5.6159999999999997</v>
      </c>
      <c r="S84" s="32">
        <f t="shared" si="124"/>
        <v>5.76</v>
      </c>
      <c r="T84" s="32">
        <f t="shared" si="125"/>
        <v>5.9039999999999999</v>
      </c>
      <c r="U84" s="32">
        <f t="shared" si="126"/>
        <v>6.048</v>
      </c>
      <c r="V84" s="32">
        <f t="shared" si="127"/>
        <v>6.1920000000000002</v>
      </c>
      <c r="W84" s="32">
        <f t="shared" si="128"/>
        <v>6.6239999999999997</v>
      </c>
      <c r="X84" s="32">
        <f t="shared" si="129"/>
        <v>6.7679999999999998</v>
      </c>
      <c r="Y84" s="32">
        <f t="shared" si="130"/>
        <v>6.9119999999999999</v>
      </c>
      <c r="Z84" s="32">
        <f t="shared" si="131"/>
        <v>7.056</v>
      </c>
      <c r="AA84" s="32">
        <f t="shared" si="132"/>
        <v>7.2</v>
      </c>
      <c r="AB84" s="32">
        <f t="shared" si="133"/>
        <v>7.3440000000000003</v>
      </c>
      <c r="AC84" s="32">
        <f t="shared" si="134"/>
        <v>7.4880000000000004</v>
      </c>
      <c r="AD84" s="32">
        <f t="shared" si="135"/>
        <v>7.6319999999999997</v>
      </c>
      <c r="AE84" s="32">
        <f t="shared" si="136"/>
        <v>7.7760000000000007</v>
      </c>
      <c r="AF84" s="32">
        <f t="shared" si="137"/>
        <v>7.9200000000000008</v>
      </c>
      <c r="AG84" s="32">
        <f t="shared" si="138"/>
        <v>8.0640000000000001</v>
      </c>
      <c r="AH84" s="32">
        <f t="shared" si="139"/>
        <v>8.2080000000000002</v>
      </c>
      <c r="AI84" s="32">
        <f t="shared" si="140"/>
        <v>8.3520000000000003</v>
      </c>
      <c r="AJ84" s="32">
        <f t="shared" si="141"/>
        <v>8.4960000000000004</v>
      </c>
      <c r="AK84" s="32">
        <f t="shared" si="142"/>
        <v>8.64</v>
      </c>
      <c r="AL84" s="32">
        <f t="shared" si="143"/>
        <v>8.7840000000000007</v>
      </c>
      <c r="AM84" s="32">
        <f t="shared" si="144"/>
        <v>8.9280000000000008</v>
      </c>
      <c r="AN84" s="32">
        <f t="shared" si="145"/>
        <v>9.0719999999999992</v>
      </c>
      <c r="AO84" s="32">
        <f t="shared" si="146"/>
        <v>9.2159999999999993</v>
      </c>
      <c r="AP84" s="32">
        <f t="shared" si="147"/>
        <v>9.36</v>
      </c>
      <c r="AQ84" s="32">
        <f t="shared" si="148"/>
        <v>9.5039999999999996</v>
      </c>
      <c r="AR84" s="32">
        <f t="shared" si="149"/>
        <v>9.6479999999999997</v>
      </c>
      <c r="AS84" s="32">
        <f t="shared" si="150"/>
        <v>9.7919999999999998</v>
      </c>
      <c r="AT84" s="32">
        <f t="shared" si="151"/>
        <v>9.9359999999999999</v>
      </c>
      <c r="AU84" s="32">
        <f t="shared" si="152"/>
        <v>10.08</v>
      </c>
      <c r="AV84" s="32">
        <f t="shared" si="153"/>
        <v>10.224</v>
      </c>
      <c r="AW84" s="32">
        <f t="shared" si="154"/>
        <v>10.368</v>
      </c>
      <c r="AX84" s="32">
        <f t="shared" si="155"/>
        <v>10.512</v>
      </c>
      <c r="AY84" s="32">
        <f t="shared" si="156"/>
        <v>10.656000000000001</v>
      </c>
      <c r="AZ84" s="32">
        <f t="shared" si="157"/>
        <v>10.8</v>
      </c>
      <c r="BA84" s="32">
        <f t="shared" si="158"/>
        <v>10.944000000000001</v>
      </c>
      <c r="BB84" s="32">
        <f t="shared" si="159"/>
        <v>11.087999999999999</v>
      </c>
      <c r="BC84" s="32">
        <f t="shared" si="160"/>
        <v>11.231999999999999</v>
      </c>
      <c r="BD84" s="32">
        <f t="shared" si="161"/>
        <v>11.375999999999999</v>
      </c>
      <c r="BE84" s="32">
        <f t="shared" si="162"/>
        <v>11.52</v>
      </c>
      <c r="BF84" s="32">
        <f t="shared" si="163"/>
        <v>11.664</v>
      </c>
      <c r="BG84" s="32">
        <f t="shared" si="164"/>
        <v>11.808</v>
      </c>
      <c r="BH84" s="32">
        <f t="shared" si="165"/>
        <v>11.952</v>
      </c>
      <c r="BI84" s="32">
        <f t="shared" si="166"/>
        <v>12.096</v>
      </c>
      <c r="BJ84" s="32">
        <f t="shared" si="167"/>
        <v>12.24</v>
      </c>
      <c r="BK84" s="32">
        <f t="shared" si="168"/>
        <v>12.384</v>
      </c>
      <c r="BL84" s="32">
        <f t="shared" si="169"/>
        <v>12.528</v>
      </c>
      <c r="BM84" s="32">
        <f t="shared" si="170"/>
        <v>12.672000000000001</v>
      </c>
      <c r="BN84" s="32">
        <f t="shared" si="171"/>
        <v>12.816000000000001</v>
      </c>
      <c r="BO84" s="32">
        <f t="shared" si="172"/>
        <v>13.247999999999999</v>
      </c>
      <c r="BP84" s="32">
        <f t="shared" si="173"/>
        <v>13.536</v>
      </c>
      <c r="BQ84" s="32">
        <f t="shared" si="174"/>
        <v>13.824</v>
      </c>
      <c r="BR84" s="32">
        <f t="shared" si="175"/>
        <v>13.968</v>
      </c>
      <c r="BS84" s="32">
        <f t="shared" si="176"/>
        <v>14.112</v>
      </c>
      <c r="BT84" s="32">
        <f t="shared" si="177"/>
        <v>14.256</v>
      </c>
      <c r="BU84" s="32">
        <f t="shared" si="178"/>
        <v>14.4</v>
      </c>
      <c r="BV84" s="32">
        <f t="shared" si="179"/>
        <v>14.688000000000001</v>
      </c>
      <c r="BW84" s="32">
        <f t="shared" si="180"/>
        <v>14.832000000000001</v>
      </c>
      <c r="BX84" s="32">
        <f t="shared" si="181"/>
        <v>14.976000000000001</v>
      </c>
      <c r="BY84" s="32">
        <f t="shared" si="182"/>
        <v>15.12</v>
      </c>
      <c r="BZ84" s="32">
        <f t="shared" si="183"/>
        <v>15.407999999999999</v>
      </c>
      <c r="CA84" s="32">
        <f t="shared" si="184"/>
        <v>15.840000000000002</v>
      </c>
      <c r="CB84" s="32">
        <f t="shared" si="185"/>
        <v>16.128</v>
      </c>
      <c r="CC84" s="32">
        <f t="shared" si="186"/>
        <v>16.271999999999998</v>
      </c>
      <c r="CD84" s="32">
        <f t="shared" si="187"/>
        <v>16.416</v>
      </c>
      <c r="CE84" s="32">
        <f t="shared" si="188"/>
        <v>16.559999999999999</v>
      </c>
      <c r="CF84" s="32">
        <f t="shared" si="189"/>
        <v>16.992000000000001</v>
      </c>
      <c r="CG84" s="32">
        <f t="shared" si="190"/>
        <v>17.135999999999999</v>
      </c>
      <c r="CH84" s="32">
        <f t="shared" si="191"/>
        <v>17.568000000000001</v>
      </c>
      <c r="CI84" s="32">
        <f t="shared" si="192"/>
        <v>17.712</v>
      </c>
      <c r="CJ84" s="32">
        <f t="shared" si="193"/>
        <v>17.856000000000002</v>
      </c>
      <c r="CK84" s="32">
        <f t="shared" si="194"/>
        <v>18.143999999999998</v>
      </c>
      <c r="CL84" s="32">
        <f t="shared" si="195"/>
        <v>18.72</v>
      </c>
      <c r="CM84" s="32">
        <f t="shared" si="196"/>
        <v>18.864000000000001</v>
      </c>
      <c r="CN84" s="32">
        <f t="shared" si="197"/>
        <v>19.728000000000002</v>
      </c>
      <c r="CO84" s="32">
        <f t="shared" si="198"/>
        <v>19.872</v>
      </c>
      <c r="CP84" s="32">
        <f t="shared" si="199"/>
        <v>20.88</v>
      </c>
      <c r="CQ84" s="32">
        <f t="shared" si="200"/>
        <v>21.744</v>
      </c>
      <c r="CR84" s="32">
        <f t="shared" si="201"/>
        <v>21.888000000000002</v>
      </c>
      <c r="CS84" s="32">
        <f t="shared" si="202"/>
        <v>22.032</v>
      </c>
      <c r="CT84" s="32">
        <f t="shared" si="203"/>
        <v>23.04</v>
      </c>
      <c r="CU84" s="32">
        <f t="shared" si="204"/>
        <v>23.327999999999999</v>
      </c>
      <c r="CV84" s="32">
        <f t="shared" si="205"/>
        <v>23.76</v>
      </c>
      <c r="CW84" s="32">
        <f t="shared" si="206"/>
        <v>25.488</v>
      </c>
      <c r="CX84" s="32">
        <f t="shared" si="207"/>
        <v>26.352</v>
      </c>
      <c r="CY84" s="32">
        <f t="shared" si="208"/>
        <v>26.495999999999999</v>
      </c>
      <c r="CZ84" s="32">
        <f t="shared" si="209"/>
        <v>27.216000000000001</v>
      </c>
      <c r="DA84" s="32">
        <f t="shared" si="210"/>
        <v>27.36</v>
      </c>
      <c r="DB84" s="32">
        <f t="shared" si="211"/>
        <v>27.648</v>
      </c>
      <c r="DC84" s="32">
        <f t="shared" si="212"/>
        <v>29.519999999999996</v>
      </c>
      <c r="DD84" s="32">
        <f t="shared" si="213"/>
        <v>30.672000000000001</v>
      </c>
      <c r="DE84" s="32">
        <f t="shared" si="214"/>
        <v>37.44</v>
      </c>
      <c r="DF84" s="32">
        <f t="shared" si="215"/>
        <v>78.912000000000006</v>
      </c>
    </row>
    <row r="85" spans="1:110" ht="12.6" customHeight="1">
      <c r="A85" s="17" t="s">
        <v>93</v>
      </c>
      <c r="B85" s="26">
        <v>1500</v>
      </c>
      <c r="C85" s="28">
        <f t="shared" si="216"/>
        <v>6000</v>
      </c>
      <c r="D85" s="32">
        <f t="shared" si="109"/>
        <v>6</v>
      </c>
      <c r="E85" s="32">
        <f t="shared" si="110"/>
        <v>6.24</v>
      </c>
      <c r="F85" s="32">
        <f t="shared" si="111"/>
        <v>6.48</v>
      </c>
      <c r="G85" s="32">
        <f t="shared" si="112"/>
        <v>6.7200000000000006</v>
      </c>
      <c r="H85" s="32">
        <f t="shared" si="113"/>
        <v>6.9599999999999991</v>
      </c>
      <c r="I85" s="32">
        <f t="shared" si="114"/>
        <v>7.2</v>
      </c>
      <c r="J85" s="32">
        <f t="shared" si="115"/>
        <v>7.44</v>
      </c>
      <c r="K85" s="32">
        <f t="shared" si="116"/>
        <v>7.68</v>
      </c>
      <c r="L85" s="32">
        <f t="shared" si="117"/>
        <v>7.92</v>
      </c>
      <c r="M85" s="32">
        <f t="shared" si="118"/>
        <v>8.16</v>
      </c>
      <c r="N85" s="32">
        <f t="shared" si="119"/>
        <v>8.4</v>
      </c>
      <c r="O85" s="32">
        <f t="shared" si="120"/>
        <v>8.64</v>
      </c>
      <c r="P85" s="32">
        <f t="shared" si="121"/>
        <v>8.8800000000000008</v>
      </c>
      <c r="Q85" s="32">
        <f t="shared" si="122"/>
        <v>9.1199999999999992</v>
      </c>
      <c r="R85" s="32">
        <f t="shared" si="123"/>
        <v>9.36</v>
      </c>
      <c r="S85" s="32">
        <f t="shared" si="124"/>
        <v>9.6</v>
      </c>
      <c r="T85" s="32">
        <f t="shared" si="125"/>
        <v>9.84</v>
      </c>
      <c r="U85" s="32">
        <f t="shared" si="126"/>
        <v>10.08</v>
      </c>
      <c r="V85" s="32">
        <f t="shared" si="127"/>
        <v>10.32</v>
      </c>
      <c r="W85" s="32">
        <f t="shared" si="128"/>
        <v>11.04</v>
      </c>
      <c r="X85" s="32">
        <f t="shared" si="129"/>
        <v>11.28</v>
      </c>
      <c r="Y85" s="32">
        <f t="shared" si="130"/>
        <v>11.52</v>
      </c>
      <c r="Z85" s="32">
        <f t="shared" si="131"/>
        <v>11.76</v>
      </c>
      <c r="AA85" s="32">
        <f t="shared" si="132"/>
        <v>12</v>
      </c>
      <c r="AB85" s="32">
        <f t="shared" si="133"/>
        <v>12.24</v>
      </c>
      <c r="AC85" s="32">
        <f t="shared" si="134"/>
        <v>12.48</v>
      </c>
      <c r="AD85" s="32">
        <f t="shared" si="135"/>
        <v>12.72</v>
      </c>
      <c r="AE85" s="32">
        <f t="shared" si="136"/>
        <v>12.96</v>
      </c>
      <c r="AF85" s="32">
        <f t="shared" si="137"/>
        <v>13.200000000000001</v>
      </c>
      <c r="AG85" s="32">
        <f t="shared" si="138"/>
        <v>13.440000000000001</v>
      </c>
      <c r="AH85" s="32">
        <f t="shared" si="139"/>
        <v>13.679999999999998</v>
      </c>
      <c r="AI85" s="32">
        <f t="shared" si="140"/>
        <v>13.919999999999998</v>
      </c>
      <c r="AJ85" s="32">
        <f t="shared" si="141"/>
        <v>14.16</v>
      </c>
      <c r="AK85" s="32">
        <f t="shared" si="142"/>
        <v>14.4</v>
      </c>
      <c r="AL85" s="32">
        <f t="shared" si="143"/>
        <v>14.64</v>
      </c>
      <c r="AM85" s="32">
        <f t="shared" si="144"/>
        <v>14.88</v>
      </c>
      <c r="AN85" s="32">
        <f t="shared" si="145"/>
        <v>15.12</v>
      </c>
      <c r="AO85" s="32">
        <f t="shared" si="146"/>
        <v>15.36</v>
      </c>
      <c r="AP85" s="32">
        <f t="shared" si="147"/>
        <v>15.6</v>
      </c>
      <c r="AQ85" s="32">
        <f t="shared" si="148"/>
        <v>15.84</v>
      </c>
      <c r="AR85" s="32">
        <f t="shared" si="149"/>
        <v>16.080000000000002</v>
      </c>
      <c r="AS85" s="32">
        <f t="shared" si="150"/>
        <v>16.32</v>
      </c>
      <c r="AT85" s="32">
        <f t="shared" si="151"/>
        <v>16.559999999999999</v>
      </c>
      <c r="AU85" s="32">
        <f t="shared" si="152"/>
        <v>16.8</v>
      </c>
      <c r="AV85" s="32">
        <f t="shared" si="153"/>
        <v>17.04</v>
      </c>
      <c r="AW85" s="32">
        <f t="shared" si="154"/>
        <v>17.28</v>
      </c>
      <c r="AX85" s="32">
        <f t="shared" si="155"/>
        <v>17.52</v>
      </c>
      <c r="AY85" s="32">
        <f t="shared" si="156"/>
        <v>17.760000000000002</v>
      </c>
      <c r="AZ85" s="32">
        <f t="shared" si="157"/>
        <v>18</v>
      </c>
      <c r="BA85" s="32">
        <f t="shared" si="158"/>
        <v>18.239999999999998</v>
      </c>
      <c r="BB85" s="32">
        <f t="shared" si="159"/>
        <v>18.48</v>
      </c>
      <c r="BC85" s="32">
        <f t="shared" si="160"/>
        <v>18.72</v>
      </c>
      <c r="BD85" s="32">
        <f t="shared" si="161"/>
        <v>18.96</v>
      </c>
      <c r="BE85" s="32">
        <f t="shared" si="162"/>
        <v>19.2</v>
      </c>
      <c r="BF85" s="32">
        <f t="shared" si="163"/>
        <v>19.440000000000001</v>
      </c>
      <c r="BG85" s="32">
        <f t="shared" si="164"/>
        <v>19.68</v>
      </c>
      <c r="BH85" s="32">
        <f t="shared" si="165"/>
        <v>19.920000000000002</v>
      </c>
      <c r="BI85" s="32">
        <f t="shared" si="166"/>
        <v>20.16</v>
      </c>
      <c r="BJ85" s="32">
        <f t="shared" si="167"/>
        <v>20.399999999999999</v>
      </c>
      <c r="BK85" s="32">
        <f t="shared" si="168"/>
        <v>20.64</v>
      </c>
      <c r="BL85" s="32">
        <f t="shared" si="169"/>
        <v>20.88</v>
      </c>
      <c r="BM85" s="32">
        <f t="shared" si="170"/>
        <v>21.12</v>
      </c>
      <c r="BN85" s="32">
        <f t="shared" si="171"/>
        <v>21.36</v>
      </c>
      <c r="BO85" s="32">
        <f t="shared" si="172"/>
        <v>22.08</v>
      </c>
      <c r="BP85" s="32">
        <f t="shared" si="173"/>
        <v>22.56</v>
      </c>
      <c r="BQ85" s="32">
        <f t="shared" si="174"/>
        <v>23.04</v>
      </c>
      <c r="BR85" s="32">
        <f t="shared" si="175"/>
        <v>23.28</v>
      </c>
      <c r="BS85" s="32">
        <f t="shared" si="176"/>
        <v>23.52</v>
      </c>
      <c r="BT85" s="32">
        <f t="shared" si="177"/>
        <v>23.76</v>
      </c>
      <c r="BU85" s="32">
        <f t="shared" si="178"/>
        <v>24</v>
      </c>
      <c r="BV85" s="32">
        <f t="shared" si="179"/>
        <v>24.48</v>
      </c>
      <c r="BW85" s="32">
        <f t="shared" si="180"/>
        <v>24.72</v>
      </c>
      <c r="BX85" s="32">
        <f t="shared" si="181"/>
        <v>24.96</v>
      </c>
      <c r="BY85" s="32">
        <f t="shared" si="182"/>
        <v>25.2</v>
      </c>
      <c r="BZ85" s="32">
        <f t="shared" si="183"/>
        <v>25.68</v>
      </c>
      <c r="CA85" s="32">
        <f t="shared" si="184"/>
        <v>26.400000000000002</v>
      </c>
      <c r="CB85" s="32">
        <f t="shared" si="185"/>
        <v>26.880000000000003</v>
      </c>
      <c r="CC85" s="32">
        <f t="shared" si="186"/>
        <v>27.119999999999997</v>
      </c>
      <c r="CD85" s="32">
        <f t="shared" si="187"/>
        <v>27.359999999999996</v>
      </c>
      <c r="CE85" s="32">
        <f t="shared" si="188"/>
        <v>27.599999999999998</v>
      </c>
      <c r="CF85" s="32">
        <f t="shared" si="189"/>
        <v>28.32</v>
      </c>
      <c r="CG85" s="32">
        <f t="shared" si="190"/>
        <v>28.56</v>
      </c>
      <c r="CH85" s="32">
        <f t="shared" si="191"/>
        <v>29.28</v>
      </c>
      <c r="CI85" s="32">
        <f t="shared" si="192"/>
        <v>29.52</v>
      </c>
      <c r="CJ85" s="32">
        <f t="shared" si="193"/>
        <v>29.76</v>
      </c>
      <c r="CK85" s="32">
        <f t="shared" si="194"/>
        <v>30.24</v>
      </c>
      <c r="CL85" s="32">
        <f t="shared" si="195"/>
        <v>31.2</v>
      </c>
      <c r="CM85" s="32">
        <f t="shared" si="196"/>
        <v>31.44</v>
      </c>
      <c r="CN85" s="32">
        <f t="shared" si="197"/>
        <v>32.880000000000003</v>
      </c>
      <c r="CO85" s="32">
        <f t="shared" si="198"/>
        <v>33.119999999999997</v>
      </c>
      <c r="CP85" s="32">
        <f t="shared" si="199"/>
        <v>34.799999999999997</v>
      </c>
      <c r="CQ85" s="32">
        <f t="shared" si="200"/>
        <v>36.24</v>
      </c>
      <c r="CR85" s="32">
        <f t="shared" si="201"/>
        <v>36.479999999999997</v>
      </c>
      <c r="CS85" s="32">
        <f t="shared" si="202"/>
        <v>36.72</v>
      </c>
      <c r="CT85" s="32">
        <f t="shared" si="203"/>
        <v>38.4</v>
      </c>
      <c r="CU85" s="32">
        <f t="shared" si="204"/>
        <v>38.880000000000003</v>
      </c>
      <c r="CV85" s="32">
        <f t="shared" si="205"/>
        <v>39.6</v>
      </c>
      <c r="CW85" s="32">
        <f t="shared" si="206"/>
        <v>42.48</v>
      </c>
      <c r="CX85" s="32">
        <f t="shared" si="207"/>
        <v>43.92</v>
      </c>
      <c r="CY85" s="32">
        <f t="shared" si="208"/>
        <v>44.16</v>
      </c>
      <c r="CZ85" s="32">
        <f t="shared" si="209"/>
        <v>45.36</v>
      </c>
      <c r="DA85" s="32">
        <f t="shared" si="210"/>
        <v>45.6</v>
      </c>
      <c r="DB85" s="32">
        <f t="shared" si="211"/>
        <v>46.08</v>
      </c>
      <c r="DC85" s="32">
        <f t="shared" si="212"/>
        <v>49.199999999999996</v>
      </c>
      <c r="DD85" s="32">
        <f t="shared" si="213"/>
        <v>51.12</v>
      </c>
      <c r="DE85" s="32">
        <f t="shared" si="214"/>
        <v>62.4</v>
      </c>
      <c r="DF85" s="32">
        <f t="shared" si="215"/>
        <v>131.52000000000001</v>
      </c>
    </row>
    <row r="86" spans="1:110" ht="12.6" customHeight="1">
      <c r="A86" s="17" t="s">
        <v>65</v>
      </c>
      <c r="B86" s="28">
        <v>3693</v>
      </c>
      <c r="C86" s="28">
        <f t="shared" si="216"/>
        <v>14772</v>
      </c>
      <c r="D86" s="32">
        <f t="shared" si="109"/>
        <v>14.772</v>
      </c>
      <c r="E86" s="32">
        <f t="shared" si="110"/>
        <v>15.362880000000001</v>
      </c>
      <c r="F86" s="32">
        <f t="shared" si="111"/>
        <v>15.953760000000001</v>
      </c>
      <c r="G86" s="32">
        <f t="shared" si="112"/>
        <v>16.544640000000005</v>
      </c>
      <c r="H86" s="32">
        <f t="shared" si="113"/>
        <v>17.13552</v>
      </c>
      <c r="I86" s="32">
        <f t="shared" si="114"/>
        <v>17.726399999999998</v>
      </c>
      <c r="J86" s="32">
        <f t="shared" si="115"/>
        <v>18.31728</v>
      </c>
      <c r="K86" s="32">
        <f t="shared" si="116"/>
        <v>18.908159999999999</v>
      </c>
      <c r="L86" s="32">
        <f t="shared" si="117"/>
        <v>19.499040000000001</v>
      </c>
      <c r="M86" s="32">
        <f t="shared" si="118"/>
        <v>20.089920000000003</v>
      </c>
      <c r="N86" s="32">
        <f t="shared" si="119"/>
        <v>20.680799999999998</v>
      </c>
      <c r="O86" s="32">
        <f t="shared" si="120"/>
        <v>21.27168</v>
      </c>
      <c r="P86" s="32">
        <f t="shared" si="121"/>
        <v>21.862560000000002</v>
      </c>
      <c r="Q86" s="32">
        <f t="shared" si="122"/>
        <v>22.453439999999997</v>
      </c>
      <c r="R86" s="32">
        <f t="shared" si="123"/>
        <v>23.044319999999999</v>
      </c>
      <c r="S86" s="32">
        <f t="shared" si="124"/>
        <v>23.635200000000001</v>
      </c>
      <c r="T86" s="32">
        <f t="shared" si="125"/>
        <v>24.22608</v>
      </c>
      <c r="U86" s="32">
        <f t="shared" si="126"/>
        <v>24.816959999999998</v>
      </c>
      <c r="V86" s="32">
        <f t="shared" si="127"/>
        <v>25.40784</v>
      </c>
      <c r="W86" s="32">
        <f t="shared" si="128"/>
        <v>27.180479999999999</v>
      </c>
      <c r="X86" s="32">
        <f t="shared" si="129"/>
        <v>27.771359999999998</v>
      </c>
      <c r="Y86" s="32">
        <f t="shared" si="130"/>
        <v>28.362239999999996</v>
      </c>
      <c r="Z86" s="32">
        <f t="shared" si="131"/>
        <v>28.953119999999998</v>
      </c>
      <c r="AA86" s="32">
        <f t="shared" si="132"/>
        <v>29.544</v>
      </c>
      <c r="AB86" s="32">
        <f t="shared" si="133"/>
        <v>30.134880000000003</v>
      </c>
      <c r="AC86" s="32">
        <f t="shared" si="134"/>
        <v>30.725760000000001</v>
      </c>
      <c r="AD86" s="32">
        <f t="shared" si="135"/>
        <v>31.316640000000003</v>
      </c>
      <c r="AE86" s="32">
        <f t="shared" si="136"/>
        <v>31.907520000000002</v>
      </c>
      <c r="AF86" s="32">
        <f t="shared" si="137"/>
        <v>32.498400000000004</v>
      </c>
      <c r="AG86" s="32">
        <f t="shared" si="138"/>
        <v>33.089280000000009</v>
      </c>
      <c r="AH86" s="32">
        <f t="shared" si="139"/>
        <v>33.680159999999994</v>
      </c>
      <c r="AI86" s="32">
        <f t="shared" si="140"/>
        <v>34.271039999999999</v>
      </c>
      <c r="AJ86" s="32">
        <f t="shared" si="141"/>
        <v>34.861919999999998</v>
      </c>
      <c r="AK86" s="32">
        <f t="shared" si="142"/>
        <v>35.452799999999996</v>
      </c>
      <c r="AL86" s="32">
        <f t="shared" si="143"/>
        <v>36.043680000000002</v>
      </c>
      <c r="AM86" s="32">
        <f t="shared" si="144"/>
        <v>36.63456</v>
      </c>
      <c r="AN86" s="32">
        <f t="shared" si="145"/>
        <v>37.225439999999999</v>
      </c>
      <c r="AO86" s="32">
        <f t="shared" si="146"/>
        <v>37.816319999999997</v>
      </c>
      <c r="AP86" s="32">
        <f t="shared" si="147"/>
        <v>38.407200000000003</v>
      </c>
      <c r="AQ86" s="32">
        <f t="shared" si="148"/>
        <v>38.998080000000002</v>
      </c>
      <c r="AR86" s="32">
        <f t="shared" si="149"/>
        <v>39.58896</v>
      </c>
      <c r="AS86" s="32">
        <f t="shared" si="150"/>
        <v>40.179840000000006</v>
      </c>
      <c r="AT86" s="32">
        <f t="shared" si="151"/>
        <v>40.770719999999997</v>
      </c>
      <c r="AU86" s="32">
        <f t="shared" si="152"/>
        <v>41.361599999999996</v>
      </c>
      <c r="AV86" s="32">
        <f t="shared" si="153"/>
        <v>41.952479999999994</v>
      </c>
      <c r="AW86" s="32">
        <f t="shared" si="154"/>
        <v>42.54336</v>
      </c>
      <c r="AX86" s="32">
        <f t="shared" si="155"/>
        <v>43.134239999999998</v>
      </c>
      <c r="AY86" s="32">
        <f t="shared" si="156"/>
        <v>43.725120000000004</v>
      </c>
      <c r="AZ86" s="32">
        <f t="shared" si="157"/>
        <v>44.316000000000003</v>
      </c>
      <c r="BA86" s="32">
        <f t="shared" si="158"/>
        <v>44.906879999999994</v>
      </c>
      <c r="BB86" s="32">
        <f t="shared" si="159"/>
        <v>45.49776</v>
      </c>
      <c r="BC86" s="32">
        <f t="shared" si="160"/>
        <v>46.088639999999998</v>
      </c>
      <c r="BD86" s="32">
        <f t="shared" si="161"/>
        <v>46.679520000000004</v>
      </c>
      <c r="BE86" s="32">
        <f t="shared" si="162"/>
        <v>47.270400000000002</v>
      </c>
      <c r="BF86" s="32">
        <f t="shared" si="163"/>
        <v>47.861280000000008</v>
      </c>
      <c r="BG86" s="32">
        <f t="shared" si="164"/>
        <v>48.452159999999999</v>
      </c>
      <c r="BH86" s="32">
        <f t="shared" si="165"/>
        <v>49.043039999999998</v>
      </c>
      <c r="BI86" s="32">
        <f t="shared" si="166"/>
        <v>49.633919999999996</v>
      </c>
      <c r="BJ86" s="32">
        <f t="shared" si="167"/>
        <v>50.224799999999995</v>
      </c>
      <c r="BK86" s="32">
        <f t="shared" si="168"/>
        <v>50.81568</v>
      </c>
      <c r="BL86" s="32">
        <f t="shared" si="169"/>
        <v>51.406559999999999</v>
      </c>
      <c r="BM86" s="32">
        <f t="shared" si="170"/>
        <v>51.997440000000005</v>
      </c>
      <c r="BN86" s="32">
        <f t="shared" si="171"/>
        <v>52.588320000000003</v>
      </c>
      <c r="BO86" s="32">
        <f t="shared" si="172"/>
        <v>54.360959999999999</v>
      </c>
      <c r="BP86" s="32">
        <f t="shared" si="173"/>
        <v>55.542719999999996</v>
      </c>
      <c r="BQ86" s="32">
        <f t="shared" si="174"/>
        <v>56.724479999999993</v>
      </c>
      <c r="BR86" s="32">
        <f t="shared" si="175"/>
        <v>57.315359999999998</v>
      </c>
      <c r="BS86" s="32">
        <f t="shared" si="176"/>
        <v>57.906239999999997</v>
      </c>
      <c r="BT86" s="32">
        <f t="shared" si="177"/>
        <v>58.497120000000002</v>
      </c>
      <c r="BU86" s="32">
        <f t="shared" si="178"/>
        <v>59.088000000000001</v>
      </c>
      <c r="BV86" s="32">
        <f t="shared" si="179"/>
        <v>60.269760000000005</v>
      </c>
      <c r="BW86" s="32">
        <f t="shared" si="180"/>
        <v>60.860639999999997</v>
      </c>
      <c r="BX86" s="32">
        <f t="shared" si="181"/>
        <v>61.451520000000002</v>
      </c>
      <c r="BY86" s="32">
        <f t="shared" si="182"/>
        <v>62.042400000000001</v>
      </c>
      <c r="BZ86" s="32">
        <f t="shared" si="183"/>
        <v>63.224160000000005</v>
      </c>
      <c r="CA86" s="32">
        <f t="shared" si="184"/>
        <v>64.996800000000007</v>
      </c>
      <c r="CB86" s="32">
        <f t="shared" si="185"/>
        <v>66.178560000000019</v>
      </c>
      <c r="CC86" s="32">
        <f t="shared" si="186"/>
        <v>66.769439999999989</v>
      </c>
      <c r="CD86" s="32">
        <f t="shared" si="187"/>
        <v>67.360319999999987</v>
      </c>
      <c r="CE86" s="32">
        <f t="shared" si="188"/>
        <v>67.9512</v>
      </c>
      <c r="CF86" s="32">
        <f t="shared" si="189"/>
        <v>69.723839999999996</v>
      </c>
      <c r="CG86" s="32">
        <f t="shared" si="190"/>
        <v>70.314719999999994</v>
      </c>
      <c r="CH86" s="32">
        <f t="shared" si="191"/>
        <v>72.087360000000004</v>
      </c>
      <c r="CI86" s="32">
        <f t="shared" si="192"/>
        <v>72.678240000000002</v>
      </c>
      <c r="CJ86" s="32">
        <f t="shared" si="193"/>
        <v>73.269120000000001</v>
      </c>
      <c r="CK86" s="32">
        <f t="shared" si="194"/>
        <v>74.450879999999998</v>
      </c>
      <c r="CL86" s="32">
        <f t="shared" si="195"/>
        <v>76.814400000000006</v>
      </c>
      <c r="CM86" s="32">
        <f t="shared" si="196"/>
        <v>77.405280000000005</v>
      </c>
      <c r="CN86" s="32">
        <f t="shared" si="197"/>
        <v>80.95056000000001</v>
      </c>
      <c r="CO86" s="32">
        <f t="shared" si="198"/>
        <v>81.541439999999994</v>
      </c>
      <c r="CP86" s="32">
        <f t="shared" si="199"/>
        <v>85.677599999999998</v>
      </c>
      <c r="CQ86" s="32">
        <f t="shared" si="200"/>
        <v>89.222880000000004</v>
      </c>
      <c r="CR86" s="32">
        <f t="shared" si="201"/>
        <v>89.813759999999988</v>
      </c>
      <c r="CS86" s="32">
        <f t="shared" si="202"/>
        <v>90.404640000000001</v>
      </c>
      <c r="CT86" s="32">
        <f t="shared" si="203"/>
        <v>94.540800000000004</v>
      </c>
      <c r="CU86" s="32">
        <f t="shared" si="204"/>
        <v>95.722560000000016</v>
      </c>
      <c r="CV86" s="32">
        <f t="shared" si="205"/>
        <v>97.495199999999997</v>
      </c>
      <c r="CW86" s="32">
        <f t="shared" si="206"/>
        <v>104.58575999999999</v>
      </c>
      <c r="CX86" s="32">
        <f t="shared" si="207"/>
        <v>108.13104000000001</v>
      </c>
      <c r="CY86" s="32">
        <f t="shared" si="208"/>
        <v>108.72192</v>
      </c>
      <c r="CZ86" s="32">
        <f t="shared" si="209"/>
        <v>111.67631999999999</v>
      </c>
      <c r="DA86" s="32">
        <f t="shared" si="210"/>
        <v>112.2672</v>
      </c>
      <c r="DB86" s="32">
        <f t="shared" si="211"/>
        <v>113.44895999999999</v>
      </c>
      <c r="DC86" s="32">
        <f t="shared" si="212"/>
        <v>121.13039999999999</v>
      </c>
      <c r="DD86" s="32">
        <f t="shared" si="213"/>
        <v>125.85743999999998</v>
      </c>
      <c r="DE86" s="32">
        <f t="shared" si="214"/>
        <v>153.62880000000001</v>
      </c>
      <c r="DF86" s="32">
        <f t="shared" si="215"/>
        <v>323.80224000000004</v>
      </c>
    </row>
    <row r="87" spans="1:110" ht="12.6" customHeight="1">
      <c r="A87" s="17" t="s">
        <v>85</v>
      </c>
      <c r="B87" s="26">
        <v>549</v>
      </c>
      <c r="C87" s="28">
        <f t="shared" si="216"/>
        <v>2196</v>
      </c>
      <c r="D87" s="32">
        <f t="shared" si="109"/>
        <v>2.1960000000000002</v>
      </c>
      <c r="E87" s="32">
        <f t="shared" si="110"/>
        <v>2.2838400000000001</v>
      </c>
      <c r="F87" s="32">
        <f t="shared" si="111"/>
        <v>2.3716800000000005</v>
      </c>
      <c r="G87" s="32">
        <f t="shared" si="112"/>
        <v>2.4595200000000004</v>
      </c>
      <c r="H87" s="32">
        <f t="shared" si="113"/>
        <v>2.5473599999999998</v>
      </c>
      <c r="I87" s="32">
        <f t="shared" si="114"/>
        <v>2.6351999999999998</v>
      </c>
      <c r="J87" s="32">
        <f t="shared" si="115"/>
        <v>2.7230400000000001</v>
      </c>
      <c r="K87" s="32">
        <f t="shared" si="116"/>
        <v>2.81088</v>
      </c>
      <c r="L87" s="32">
        <f t="shared" si="117"/>
        <v>2.8987200000000004</v>
      </c>
      <c r="M87" s="32">
        <f t="shared" si="118"/>
        <v>2.9865600000000003</v>
      </c>
      <c r="N87" s="32">
        <f t="shared" si="119"/>
        <v>3.0743999999999998</v>
      </c>
      <c r="O87" s="32">
        <f t="shared" si="120"/>
        <v>3.1622399999999997</v>
      </c>
      <c r="P87" s="32">
        <f t="shared" si="121"/>
        <v>3.2500800000000001</v>
      </c>
      <c r="Q87" s="32">
        <f t="shared" si="122"/>
        <v>3.33792</v>
      </c>
      <c r="R87" s="32">
        <f t="shared" si="123"/>
        <v>3.4257600000000004</v>
      </c>
      <c r="S87" s="32">
        <f t="shared" si="124"/>
        <v>3.5136000000000003</v>
      </c>
      <c r="T87" s="32">
        <f t="shared" si="125"/>
        <v>3.6014399999999998</v>
      </c>
      <c r="U87" s="32">
        <f t="shared" si="126"/>
        <v>3.6892799999999997</v>
      </c>
      <c r="V87" s="32">
        <f t="shared" si="127"/>
        <v>3.77712</v>
      </c>
      <c r="W87" s="32">
        <f t="shared" si="128"/>
        <v>4.0406400000000007</v>
      </c>
      <c r="X87" s="32">
        <f t="shared" si="129"/>
        <v>4.1284799999999997</v>
      </c>
      <c r="Y87" s="32">
        <f t="shared" si="130"/>
        <v>4.2163199999999996</v>
      </c>
      <c r="Z87" s="32">
        <f t="shared" si="131"/>
        <v>4.3041599999999995</v>
      </c>
      <c r="AA87" s="32">
        <f t="shared" si="132"/>
        <v>4.3920000000000003</v>
      </c>
      <c r="AB87" s="32">
        <f t="shared" si="133"/>
        <v>4.4798400000000003</v>
      </c>
      <c r="AC87" s="32">
        <f t="shared" si="134"/>
        <v>4.5676800000000002</v>
      </c>
      <c r="AD87" s="32">
        <f t="shared" si="135"/>
        <v>4.6555200000000001</v>
      </c>
      <c r="AE87" s="32">
        <f t="shared" si="136"/>
        <v>4.7433600000000009</v>
      </c>
      <c r="AF87" s="32">
        <f t="shared" si="137"/>
        <v>4.8312000000000008</v>
      </c>
      <c r="AG87" s="32">
        <f t="shared" si="138"/>
        <v>4.9190400000000007</v>
      </c>
      <c r="AH87" s="32">
        <f t="shared" si="139"/>
        <v>5.0068799999999989</v>
      </c>
      <c r="AI87" s="32">
        <f t="shared" si="140"/>
        <v>5.0947199999999997</v>
      </c>
      <c r="AJ87" s="32">
        <f t="shared" si="141"/>
        <v>5.1825599999999996</v>
      </c>
      <c r="AK87" s="32">
        <f t="shared" si="142"/>
        <v>5.2703999999999995</v>
      </c>
      <c r="AL87" s="32">
        <f t="shared" si="143"/>
        <v>5.3582399999999994</v>
      </c>
      <c r="AM87" s="32">
        <f t="shared" si="144"/>
        <v>5.4460800000000003</v>
      </c>
      <c r="AN87" s="32">
        <f t="shared" si="145"/>
        <v>5.5339200000000002</v>
      </c>
      <c r="AO87" s="32">
        <f t="shared" si="146"/>
        <v>5.6217600000000001</v>
      </c>
      <c r="AP87" s="32">
        <f t="shared" si="147"/>
        <v>5.7096</v>
      </c>
      <c r="AQ87" s="32">
        <f t="shared" si="148"/>
        <v>5.7974400000000008</v>
      </c>
      <c r="AR87" s="32">
        <f t="shared" si="149"/>
        <v>5.8852800000000007</v>
      </c>
      <c r="AS87" s="32">
        <f t="shared" si="150"/>
        <v>5.9731200000000007</v>
      </c>
      <c r="AT87" s="32">
        <f t="shared" si="151"/>
        <v>6.0609599999999988</v>
      </c>
      <c r="AU87" s="32">
        <f t="shared" si="152"/>
        <v>6.1487999999999996</v>
      </c>
      <c r="AV87" s="32">
        <f t="shared" si="153"/>
        <v>6.2366399999999995</v>
      </c>
      <c r="AW87" s="32">
        <f t="shared" si="154"/>
        <v>6.3244799999999994</v>
      </c>
      <c r="AX87" s="32">
        <f t="shared" si="155"/>
        <v>6.4123199999999994</v>
      </c>
      <c r="AY87" s="32">
        <f t="shared" si="156"/>
        <v>6.5001600000000002</v>
      </c>
      <c r="AZ87" s="32">
        <f t="shared" si="157"/>
        <v>6.5880000000000001</v>
      </c>
      <c r="BA87" s="32">
        <f t="shared" si="158"/>
        <v>6.67584</v>
      </c>
      <c r="BB87" s="32">
        <f t="shared" si="159"/>
        <v>6.7636799999999999</v>
      </c>
      <c r="BC87" s="32">
        <f t="shared" si="160"/>
        <v>6.8515200000000007</v>
      </c>
      <c r="BD87" s="32">
        <f t="shared" si="161"/>
        <v>6.9393600000000006</v>
      </c>
      <c r="BE87" s="32">
        <f t="shared" si="162"/>
        <v>7.0272000000000006</v>
      </c>
      <c r="BF87" s="32">
        <f t="shared" si="163"/>
        <v>7.1150400000000005</v>
      </c>
      <c r="BG87" s="32">
        <f t="shared" si="164"/>
        <v>7.2028799999999995</v>
      </c>
      <c r="BH87" s="32">
        <f t="shared" si="165"/>
        <v>7.2907199999999994</v>
      </c>
      <c r="BI87" s="32">
        <f t="shared" si="166"/>
        <v>7.3785599999999993</v>
      </c>
      <c r="BJ87" s="32">
        <f t="shared" si="167"/>
        <v>7.4663999999999993</v>
      </c>
      <c r="BK87" s="32">
        <f t="shared" si="168"/>
        <v>7.5542400000000001</v>
      </c>
      <c r="BL87" s="32">
        <f t="shared" si="169"/>
        <v>7.64208</v>
      </c>
      <c r="BM87" s="32">
        <f t="shared" si="170"/>
        <v>7.7299199999999999</v>
      </c>
      <c r="BN87" s="32">
        <f t="shared" si="171"/>
        <v>7.8177599999999998</v>
      </c>
      <c r="BO87" s="32">
        <f t="shared" si="172"/>
        <v>8.0812800000000014</v>
      </c>
      <c r="BP87" s="32">
        <f t="shared" si="173"/>
        <v>8.2569599999999994</v>
      </c>
      <c r="BQ87" s="32">
        <f t="shared" si="174"/>
        <v>8.4326399999999992</v>
      </c>
      <c r="BR87" s="32">
        <f t="shared" si="175"/>
        <v>8.5204799999999992</v>
      </c>
      <c r="BS87" s="32">
        <f t="shared" si="176"/>
        <v>8.6083199999999991</v>
      </c>
      <c r="BT87" s="32">
        <f t="shared" si="177"/>
        <v>8.696159999999999</v>
      </c>
      <c r="BU87" s="32">
        <f t="shared" si="178"/>
        <v>8.7840000000000007</v>
      </c>
      <c r="BV87" s="32">
        <f t="shared" si="179"/>
        <v>8.9596800000000005</v>
      </c>
      <c r="BW87" s="32">
        <f t="shared" si="180"/>
        <v>9.0475200000000005</v>
      </c>
      <c r="BX87" s="32">
        <f t="shared" si="181"/>
        <v>9.1353600000000004</v>
      </c>
      <c r="BY87" s="32">
        <f t="shared" si="182"/>
        <v>9.2232000000000003</v>
      </c>
      <c r="BZ87" s="32">
        <f t="shared" si="183"/>
        <v>9.3988800000000019</v>
      </c>
      <c r="CA87" s="32">
        <f t="shared" si="184"/>
        <v>9.6624000000000017</v>
      </c>
      <c r="CB87" s="32">
        <f t="shared" si="185"/>
        <v>9.8380800000000015</v>
      </c>
      <c r="CC87" s="32">
        <f t="shared" si="186"/>
        <v>9.9259199999999979</v>
      </c>
      <c r="CD87" s="32">
        <f t="shared" si="187"/>
        <v>10.013759999999998</v>
      </c>
      <c r="CE87" s="32">
        <f t="shared" si="188"/>
        <v>10.101599999999998</v>
      </c>
      <c r="CF87" s="32">
        <f t="shared" si="189"/>
        <v>10.365119999999999</v>
      </c>
      <c r="CG87" s="32">
        <f t="shared" si="190"/>
        <v>10.452959999999999</v>
      </c>
      <c r="CH87" s="32">
        <f t="shared" si="191"/>
        <v>10.716479999999999</v>
      </c>
      <c r="CI87" s="32">
        <f t="shared" si="192"/>
        <v>10.804320000000001</v>
      </c>
      <c r="CJ87" s="32">
        <f t="shared" si="193"/>
        <v>10.892160000000001</v>
      </c>
      <c r="CK87" s="32">
        <f t="shared" si="194"/>
        <v>11.06784</v>
      </c>
      <c r="CL87" s="32">
        <f t="shared" si="195"/>
        <v>11.4192</v>
      </c>
      <c r="CM87" s="32">
        <f t="shared" si="196"/>
        <v>11.507040000000002</v>
      </c>
      <c r="CN87" s="32">
        <f t="shared" si="197"/>
        <v>12.034080000000001</v>
      </c>
      <c r="CO87" s="32">
        <f t="shared" si="198"/>
        <v>12.121919999999998</v>
      </c>
      <c r="CP87" s="32">
        <f t="shared" si="199"/>
        <v>12.736799999999999</v>
      </c>
      <c r="CQ87" s="32">
        <f t="shared" si="200"/>
        <v>13.26384</v>
      </c>
      <c r="CR87" s="32">
        <f t="shared" si="201"/>
        <v>13.35168</v>
      </c>
      <c r="CS87" s="32">
        <f t="shared" si="202"/>
        <v>13.43952</v>
      </c>
      <c r="CT87" s="32">
        <f t="shared" si="203"/>
        <v>14.054400000000001</v>
      </c>
      <c r="CU87" s="32">
        <f t="shared" si="204"/>
        <v>14.230080000000001</v>
      </c>
      <c r="CV87" s="32">
        <f t="shared" si="205"/>
        <v>14.493599999999999</v>
      </c>
      <c r="CW87" s="32">
        <f t="shared" si="206"/>
        <v>15.54768</v>
      </c>
      <c r="CX87" s="32">
        <f t="shared" si="207"/>
        <v>16.074720000000003</v>
      </c>
      <c r="CY87" s="32">
        <f t="shared" si="208"/>
        <v>16.162560000000003</v>
      </c>
      <c r="CZ87" s="32">
        <f t="shared" si="209"/>
        <v>16.601759999999999</v>
      </c>
      <c r="DA87" s="32">
        <f t="shared" si="210"/>
        <v>16.689599999999999</v>
      </c>
      <c r="DB87" s="32">
        <f t="shared" si="211"/>
        <v>16.865279999999998</v>
      </c>
      <c r="DC87" s="32">
        <f t="shared" si="212"/>
        <v>18.007199999999997</v>
      </c>
      <c r="DD87" s="32">
        <f t="shared" si="213"/>
        <v>18.709919999999997</v>
      </c>
      <c r="DE87" s="32">
        <f t="shared" si="214"/>
        <v>22.8384</v>
      </c>
      <c r="DF87" s="32">
        <f t="shared" si="215"/>
        <v>48.136320000000005</v>
      </c>
    </row>
    <row r="88" spans="1:110" ht="12.6" customHeight="1">
      <c r="A88" s="19" t="s">
        <v>8</v>
      </c>
      <c r="B88" s="28">
        <v>963</v>
      </c>
      <c r="C88" s="28">
        <f t="shared" si="216"/>
        <v>3852</v>
      </c>
      <c r="D88" s="32">
        <f t="shared" si="109"/>
        <v>3.8519999999999999</v>
      </c>
      <c r="E88" s="32">
        <f t="shared" si="110"/>
        <v>4.0060799999999999</v>
      </c>
      <c r="F88" s="32">
        <f t="shared" si="111"/>
        <v>4.1601599999999994</v>
      </c>
      <c r="G88" s="32">
        <f t="shared" si="112"/>
        <v>4.3142400000000007</v>
      </c>
      <c r="H88" s="32">
        <f t="shared" si="113"/>
        <v>4.4683199999999994</v>
      </c>
      <c r="I88" s="32">
        <f t="shared" si="114"/>
        <v>4.6223999999999998</v>
      </c>
      <c r="J88" s="32">
        <f t="shared" si="115"/>
        <v>4.7764799999999994</v>
      </c>
      <c r="K88" s="32">
        <f t="shared" si="116"/>
        <v>4.9305600000000007</v>
      </c>
      <c r="L88" s="32">
        <f t="shared" si="117"/>
        <v>5.0846400000000003</v>
      </c>
      <c r="M88" s="32">
        <f t="shared" si="118"/>
        <v>5.2387199999999998</v>
      </c>
      <c r="N88" s="32">
        <f t="shared" si="119"/>
        <v>5.3927999999999994</v>
      </c>
      <c r="O88" s="32">
        <f t="shared" si="120"/>
        <v>5.5468799999999998</v>
      </c>
      <c r="P88" s="32">
        <f t="shared" si="121"/>
        <v>5.7009600000000002</v>
      </c>
      <c r="Q88" s="32">
        <f t="shared" si="122"/>
        <v>5.8550399999999998</v>
      </c>
      <c r="R88" s="32">
        <f t="shared" si="123"/>
        <v>6.0091200000000002</v>
      </c>
      <c r="S88" s="32">
        <f t="shared" si="124"/>
        <v>6.1632000000000007</v>
      </c>
      <c r="T88" s="32">
        <f t="shared" si="125"/>
        <v>6.3172799999999993</v>
      </c>
      <c r="U88" s="32">
        <f t="shared" si="126"/>
        <v>6.4713599999999998</v>
      </c>
      <c r="V88" s="32">
        <f t="shared" si="127"/>
        <v>6.6254399999999993</v>
      </c>
      <c r="W88" s="32">
        <f t="shared" si="128"/>
        <v>7.0876800000000006</v>
      </c>
      <c r="X88" s="32">
        <f t="shared" si="129"/>
        <v>7.2417599999999993</v>
      </c>
      <c r="Y88" s="32">
        <f t="shared" si="130"/>
        <v>7.3958399999999997</v>
      </c>
      <c r="Z88" s="32">
        <f t="shared" si="131"/>
        <v>7.5499200000000002</v>
      </c>
      <c r="AA88" s="32">
        <f t="shared" si="132"/>
        <v>7.7039999999999997</v>
      </c>
      <c r="AB88" s="32">
        <f t="shared" si="133"/>
        <v>7.8580800000000002</v>
      </c>
      <c r="AC88" s="32">
        <f t="shared" si="134"/>
        <v>8.0121599999999997</v>
      </c>
      <c r="AD88" s="32">
        <f t="shared" si="135"/>
        <v>8.1662400000000002</v>
      </c>
      <c r="AE88" s="32">
        <f t="shared" si="136"/>
        <v>8.3203199999999988</v>
      </c>
      <c r="AF88" s="32">
        <f t="shared" si="137"/>
        <v>8.474400000000001</v>
      </c>
      <c r="AG88" s="32">
        <f t="shared" si="138"/>
        <v>8.6284800000000015</v>
      </c>
      <c r="AH88" s="32">
        <f t="shared" si="139"/>
        <v>8.7825600000000001</v>
      </c>
      <c r="AI88" s="32">
        <f t="shared" si="140"/>
        <v>8.9366399999999988</v>
      </c>
      <c r="AJ88" s="32">
        <f t="shared" si="141"/>
        <v>9.0907199999999992</v>
      </c>
      <c r="AK88" s="32">
        <f t="shared" si="142"/>
        <v>9.2447999999999997</v>
      </c>
      <c r="AL88" s="32">
        <f t="shared" si="143"/>
        <v>9.3988799999999983</v>
      </c>
      <c r="AM88" s="32">
        <f t="shared" si="144"/>
        <v>9.5529599999999988</v>
      </c>
      <c r="AN88" s="32">
        <f t="shared" si="145"/>
        <v>9.707040000000001</v>
      </c>
      <c r="AO88" s="32">
        <f t="shared" si="146"/>
        <v>9.8611200000000014</v>
      </c>
      <c r="AP88" s="32">
        <f t="shared" si="147"/>
        <v>10.0152</v>
      </c>
      <c r="AQ88" s="32">
        <f t="shared" si="148"/>
        <v>10.169280000000001</v>
      </c>
      <c r="AR88" s="32">
        <f t="shared" si="149"/>
        <v>10.323360000000001</v>
      </c>
      <c r="AS88" s="32">
        <f t="shared" si="150"/>
        <v>10.47744</v>
      </c>
      <c r="AT88" s="32">
        <f t="shared" si="151"/>
        <v>10.631519999999998</v>
      </c>
      <c r="AU88" s="32">
        <f t="shared" si="152"/>
        <v>10.785599999999999</v>
      </c>
      <c r="AV88" s="32">
        <f t="shared" si="153"/>
        <v>10.939680000000001</v>
      </c>
      <c r="AW88" s="32">
        <f t="shared" si="154"/>
        <v>11.09376</v>
      </c>
      <c r="AX88" s="32">
        <f t="shared" si="155"/>
        <v>11.24784</v>
      </c>
      <c r="AY88" s="32">
        <f t="shared" si="156"/>
        <v>11.40192</v>
      </c>
      <c r="AZ88" s="32">
        <f t="shared" si="157"/>
        <v>11.555999999999999</v>
      </c>
      <c r="BA88" s="32">
        <f t="shared" si="158"/>
        <v>11.71008</v>
      </c>
      <c r="BB88" s="32">
        <f t="shared" si="159"/>
        <v>11.86416</v>
      </c>
      <c r="BC88" s="32">
        <f t="shared" si="160"/>
        <v>12.01824</v>
      </c>
      <c r="BD88" s="32">
        <f t="shared" si="161"/>
        <v>12.172319999999999</v>
      </c>
      <c r="BE88" s="32">
        <f t="shared" si="162"/>
        <v>12.326400000000001</v>
      </c>
      <c r="BF88" s="32">
        <f t="shared" si="163"/>
        <v>12.480480000000002</v>
      </c>
      <c r="BG88" s="32">
        <f t="shared" si="164"/>
        <v>12.634559999999999</v>
      </c>
      <c r="BH88" s="32">
        <f t="shared" si="165"/>
        <v>12.788639999999999</v>
      </c>
      <c r="BI88" s="32">
        <f t="shared" si="166"/>
        <v>12.94272</v>
      </c>
      <c r="BJ88" s="32">
        <f t="shared" si="167"/>
        <v>13.0968</v>
      </c>
      <c r="BK88" s="32">
        <f t="shared" si="168"/>
        <v>13.250879999999999</v>
      </c>
      <c r="BL88" s="32">
        <f t="shared" si="169"/>
        <v>13.404959999999999</v>
      </c>
      <c r="BM88" s="32">
        <f t="shared" si="170"/>
        <v>13.559040000000001</v>
      </c>
      <c r="BN88" s="32">
        <f t="shared" si="171"/>
        <v>13.71312</v>
      </c>
      <c r="BO88" s="32">
        <f t="shared" si="172"/>
        <v>14.175360000000001</v>
      </c>
      <c r="BP88" s="32">
        <f t="shared" si="173"/>
        <v>14.483519999999999</v>
      </c>
      <c r="BQ88" s="32">
        <f t="shared" si="174"/>
        <v>14.791679999999999</v>
      </c>
      <c r="BR88" s="32">
        <f t="shared" si="175"/>
        <v>14.94576</v>
      </c>
      <c r="BS88" s="32">
        <f t="shared" si="176"/>
        <v>15.09984</v>
      </c>
      <c r="BT88" s="32">
        <f t="shared" si="177"/>
        <v>15.253920000000001</v>
      </c>
      <c r="BU88" s="32">
        <f t="shared" si="178"/>
        <v>15.407999999999999</v>
      </c>
      <c r="BV88" s="32">
        <f t="shared" si="179"/>
        <v>15.71616</v>
      </c>
      <c r="BW88" s="32">
        <f t="shared" si="180"/>
        <v>15.870239999999999</v>
      </c>
      <c r="BX88" s="32">
        <f t="shared" si="181"/>
        <v>16.024319999999999</v>
      </c>
      <c r="BY88" s="32">
        <f t="shared" si="182"/>
        <v>16.1784</v>
      </c>
      <c r="BZ88" s="32">
        <f t="shared" si="183"/>
        <v>16.486560000000001</v>
      </c>
      <c r="CA88" s="32">
        <f t="shared" si="184"/>
        <v>16.948800000000002</v>
      </c>
      <c r="CB88" s="32">
        <f t="shared" si="185"/>
        <v>17.256960000000003</v>
      </c>
      <c r="CC88" s="32">
        <f t="shared" si="186"/>
        <v>17.411039999999996</v>
      </c>
      <c r="CD88" s="32">
        <f t="shared" si="187"/>
        <v>17.56512</v>
      </c>
      <c r="CE88" s="32">
        <f t="shared" si="188"/>
        <v>17.719199999999997</v>
      </c>
      <c r="CF88" s="32">
        <f t="shared" si="189"/>
        <v>18.181439999999998</v>
      </c>
      <c r="CG88" s="32">
        <f t="shared" si="190"/>
        <v>18.335519999999999</v>
      </c>
      <c r="CH88" s="32">
        <f t="shared" si="191"/>
        <v>18.797759999999997</v>
      </c>
      <c r="CI88" s="32">
        <f t="shared" si="192"/>
        <v>18.951840000000001</v>
      </c>
      <c r="CJ88" s="32">
        <f t="shared" si="193"/>
        <v>19.105919999999998</v>
      </c>
      <c r="CK88" s="32">
        <f t="shared" si="194"/>
        <v>19.414080000000002</v>
      </c>
      <c r="CL88" s="32">
        <f t="shared" si="195"/>
        <v>20.0304</v>
      </c>
      <c r="CM88" s="32">
        <f t="shared" si="196"/>
        <v>20.184480000000001</v>
      </c>
      <c r="CN88" s="32">
        <f t="shared" si="197"/>
        <v>21.108960000000003</v>
      </c>
      <c r="CO88" s="32">
        <f t="shared" si="198"/>
        <v>21.263039999999997</v>
      </c>
      <c r="CP88" s="32">
        <f t="shared" si="199"/>
        <v>22.3416</v>
      </c>
      <c r="CQ88" s="32">
        <f t="shared" si="200"/>
        <v>23.266080000000002</v>
      </c>
      <c r="CR88" s="32">
        <f t="shared" si="201"/>
        <v>23.420159999999999</v>
      </c>
      <c r="CS88" s="32">
        <f t="shared" si="202"/>
        <v>23.574240000000003</v>
      </c>
      <c r="CT88" s="32">
        <f t="shared" si="203"/>
        <v>24.652800000000003</v>
      </c>
      <c r="CU88" s="32">
        <f t="shared" si="204"/>
        <v>24.960960000000004</v>
      </c>
      <c r="CV88" s="32">
        <f t="shared" si="205"/>
        <v>25.423199999999998</v>
      </c>
      <c r="CW88" s="32">
        <f t="shared" si="206"/>
        <v>27.27216</v>
      </c>
      <c r="CX88" s="32">
        <f t="shared" si="207"/>
        <v>28.196639999999999</v>
      </c>
      <c r="CY88" s="32">
        <f t="shared" si="208"/>
        <v>28.350720000000003</v>
      </c>
      <c r="CZ88" s="32">
        <f t="shared" si="209"/>
        <v>29.121119999999998</v>
      </c>
      <c r="DA88" s="32">
        <f t="shared" si="210"/>
        <v>29.275199999999998</v>
      </c>
      <c r="DB88" s="32">
        <f t="shared" si="211"/>
        <v>29.583359999999999</v>
      </c>
      <c r="DC88" s="32">
        <f t="shared" si="212"/>
        <v>31.586399999999998</v>
      </c>
      <c r="DD88" s="32">
        <f t="shared" si="213"/>
        <v>32.819040000000001</v>
      </c>
      <c r="DE88" s="32">
        <f t="shared" si="214"/>
        <v>40.0608</v>
      </c>
      <c r="DF88" s="32">
        <f t="shared" si="215"/>
        <v>84.435840000000013</v>
      </c>
    </row>
    <row r="89" spans="1:110" ht="12.6" customHeight="1">
      <c r="A89" s="17" t="s">
        <v>62</v>
      </c>
      <c r="B89" s="26">
        <v>3300</v>
      </c>
      <c r="C89" s="28">
        <f t="shared" si="216"/>
        <v>13200</v>
      </c>
      <c r="D89" s="32">
        <f t="shared" si="109"/>
        <v>13.2</v>
      </c>
      <c r="E89" s="32">
        <f t="shared" si="110"/>
        <v>13.728</v>
      </c>
      <c r="F89" s="32">
        <f t="shared" si="111"/>
        <v>14.256000000000002</v>
      </c>
      <c r="G89" s="32">
        <f t="shared" si="112"/>
        <v>14.784000000000002</v>
      </c>
      <c r="H89" s="32">
        <f t="shared" si="113"/>
        <v>15.311999999999998</v>
      </c>
      <c r="I89" s="32">
        <f t="shared" si="114"/>
        <v>15.84</v>
      </c>
      <c r="J89" s="32">
        <f t="shared" si="115"/>
        <v>16.367999999999999</v>
      </c>
      <c r="K89" s="32">
        <f t="shared" si="116"/>
        <v>16.896000000000001</v>
      </c>
      <c r="L89" s="32">
        <f t="shared" si="117"/>
        <v>17.423999999999999</v>
      </c>
      <c r="M89" s="32">
        <f t="shared" si="118"/>
        <v>17.952000000000002</v>
      </c>
      <c r="N89" s="32">
        <f t="shared" si="119"/>
        <v>18.48</v>
      </c>
      <c r="O89" s="32">
        <f t="shared" si="120"/>
        <v>19.007999999999999</v>
      </c>
      <c r="P89" s="32">
        <f t="shared" si="121"/>
        <v>19.536000000000001</v>
      </c>
      <c r="Q89" s="32">
        <f t="shared" si="122"/>
        <v>20.064</v>
      </c>
      <c r="R89" s="32">
        <f t="shared" si="123"/>
        <v>20.591999999999999</v>
      </c>
      <c r="S89" s="32">
        <f t="shared" si="124"/>
        <v>21.12</v>
      </c>
      <c r="T89" s="32">
        <f t="shared" si="125"/>
        <v>21.648</v>
      </c>
      <c r="U89" s="32">
        <f t="shared" si="126"/>
        <v>22.175999999999998</v>
      </c>
      <c r="V89" s="32">
        <f t="shared" si="127"/>
        <v>22.704000000000001</v>
      </c>
      <c r="W89" s="32">
        <f t="shared" si="128"/>
        <v>24.288</v>
      </c>
      <c r="X89" s="32">
        <f t="shared" si="129"/>
        <v>24.815999999999999</v>
      </c>
      <c r="Y89" s="32">
        <f t="shared" si="130"/>
        <v>25.344000000000001</v>
      </c>
      <c r="Z89" s="32">
        <f t="shared" si="131"/>
        <v>25.872</v>
      </c>
      <c r="AA89" s="32">
        <f t="shared" si="132"/>
        <v>26.4</v>
      </c>
      <c r="AB89" s="32">
        <f t="shared" si="133"/>
        <v>26.928000000000001</v>
      </c>
      <c r="AC89" s="32">
        <f t="shared" si="134"/>
        <v>27.456</v>
      </c>
      <c r="AD89" s="32">
        <f t="shared" si="135"/>
        <v>27.984000000000002</v>
      </c>
      <c r="AE89" s="32">
        <f t="shared" si="136"/>
        <v>28.512000000000004</v>
      </c>
      <c r="AF89" s="32">
        <f t="shared" si="137"/>
        <v>29.040000000000003</v>
      </c>
      <c r="AG89" s="32">
        <f t="shared" si="138"/>
        <v>29.568000000000005</v>
      </c>
      <c r="AH89" s="32">
        <f t="shared" si="139"/>
        <v>30.095999999999997</v>
      </c>
      <c r="AI89" s="32">
        <f t="shared" si="140"/>
        <v>30.623999999999995</v>
      </c>
      <c r="AJ89" s="32">
        <f t="shared" si="141"/>
        <v>31.152000000000001</v>
      </c>
      <c r="AK89" s="32">
        <f t="shared" si="142"/>
        <v>31.68</v>
      </c>
      <c r="AL89" s="32">
        <f t="shared" si="143"/>
        <v>32.207999999999998</v>
      </c>
      <c r="AM89" s="32">
        <f t="shared" si="144"/>
        <v>32.735999999999997</v>
      </c>
      <c r="AN89" s="32">
        <f t="shared" si="145"/>
        <v>33.264000000000003</v>
      </c>
      <c r="AO89" s="32">
        <f t="shared" si="146"/>
        <v>33.792000000000002</v>
      </c>
      <c r="AP89" s="32">
        <f t="shared" si="147"/>
        <v>34.32</v>
      </c>
      <c r="AQ89" s="32">
        <f t="shared" si="148"/>
        <v>34.847999999999999</v>
      </c>
      <c r="AR89" s="32">
        <f t="shared" si="149"/>
        <v>35.375999999999998</v>
      </c>
      <c r="AS89" s="32">
        <f t="shared" si="150"/>
        <v>35.904000000000003</v>
      </c>
      <c r="AT89" s="32">
        <f t="shared" si="151"/>
        <v>36.432000000000002</v>
      </c>
      <c r="AU89" s="32">
        <f t="shared" si="152"/>
        <v>36.96</v>
      </c>
      <c r="AV89" s="32">
        <f t="shared" si="153"/>
        <v>37.488</v>
      </c>
      <c r="AW89" s="32">
        <f t="shared" si="154"/>
        <v>38.015999999999998</v>
      </c>
      <c r="AX89" s="32">
        <f t="shared" si="155"/>
        <v>38.543999999999997</v>
      </c>
      <c r="AY89" s="32">
        <f t="shared" si="156"/>
        <v>39.072000000000003</v>
      </c>
      <c r="AZ89" s="32">
        <f t="shared" si="157"/>
        <v>39.6</v>
      </c>
      <c r="BA89" s="32">
        <f t="shared" si="158"/>
        <v>40.128</v>
      </c>
      <c r="BB89" s="32">
        <f t="shared" si="159"/>
        <v>40.655999999999999</v>
      </c>
      <c r="BC89" s="32">
        <f t="shared" si="160"/>
        <v>41.183999999999997</v>
      </c>
      <c r="BD89" s="32">
        <f t="shared" si="161"/>
        <v>41.712000000000003</v>
      </c>
      <c r="BE89" s="32">
        <f t="shared" si="162"/>
        <v>42.24</v>
      </c>
      <c r="BF89" s="32">
        <f t="shared" si="163"/>
        <v>42.768000000000001</v>
      </c>
      <c r="BG89" s="32">
        <f t="shared" si="164"/>
        <v>43.295999999999999</v>
      </c>
      <c r="BH89" s="32">
        <f t="shared" si="165"/>
        <v>43.823999999999998</v>
      </c>
      <c r="BI89" s="32">
        <f t="shared" si="166"/>
        <v>44.351999999999997</v>
      </c>
      <c r="BJ89" s="32">
        <f t="shared" si="167"/>
        <v>44.88</v>
      </c>
      <c r="BK89" s="32">
        <f t="shared" si="168"/>
        <v>45.408000000000001</v>
      </c>
      <c r="BL89" s="32">
        <f t="shared" si="169"/>
        <v>45.936</v>
      </c>
      <c r="BM89" s="32">
        <f t="shared" si="170"/>
        <v>46.463999999999999</v>
      </c>
      <c r="BN89" s="32">
        <f t="shared" si="171"/>
        <v>46.991999999999997</v>
      </c>
      <c r="BO89" s="32">
        <f t="shared" si="172"/>
        <v>48.576000000000001</v>
      </c>
      <c r="BP89" s="32">
        <f t="shared" si="173"/>
        <v>49.631999999999998</v>
      </c>
      <c r="BQ89" s="32">
        <f t="shared" si="174"/>
        <v>50.688000000000002</v>
      </c>
      <c r="BR89" s="32">
        <f t="shared" si="175"/>
        <v>51.216000000000001</v>
      </c>
      <c r="BS89" s="32">
        <f t="shared" si="176"/>
        <v>51.744</v>
      </c>
      <c r="BT89" s="32">
        <f t="shared" si="177"/>
        <v>52.271999999999998</v>
      </c>
      <c r="BU89" s="32">
        <f t="shared" si="178"/>
        <v>52.8</v>
      </c>
      <c r="BV89" s="32">
        <f t="shared" si="179"/>
        <v>53.856000000000002</v>
      </c>
      <c r="BW89" s="32">
        <f t="shared" si="180"/>
        <v>54.384</v>
      </c>
      <c r="BX89" s="32">
        <f t="shared" si="181"/>
        <v>54.911999999999999</v>
      </c>
      <c r="BY89" s="32">
        <f t="shared" si="182"/>
        <v>55.44</v>
      </c>
      <c r="BZ89" s="32">
        <f t="shared" si="183"/>
        <v>56.496000000000002</v>
      </c>
      <c r="CA89" s="32">
        <f t="shared" si="184"/>
        <v>58.080000000000005</v>
      </c>
      <c r="CB89" s="32">
        <f t="shared" si="185"/>
        <v>59.13600000000001</v>
      </c>
      <c r="CC89" s="32">
        <f t="shared" si="186"/>
        <v>59.663999999999994</v>
      </c>
      <c r="CD89" s="32">
        <f t="shared" si="187"/>
        <v>60.191999999999993</v>
      </c>
      <c r="CE89" s="32">
        <f t="shared" si="188"/>
        <v>60.719999999999992</v>
      </c>
      <c r="CF89" s="32">
        <f t="shared" si="189"/>
        <v>62.304000000000002</v>
      </c>
      <c r="CG89" s="32">
        <f t="shared" si="190"/>
        <v>62.832000000000001</v>
      </c>
      <c r="CH89" s="32">
        <f t="shared" si="191"/>
        <v>64.415999999999997</v>
      </c>
      <c r="CI89" s="32">
        <f t="shared" si="192"/>
        <v>64.944000000000003</v>
      </c>
      <c r="CJ89" s="32">
        <f t="shared" si="193"/>
        <v>65.471999999999994</v>
      </c>
      <c r="CK89" s="32">
        <f t="shared" si="194"/>
        <v>66.528000000000006</v>
      </c>
      <c r="CL89" s="32">
        <f t="shared" si="195"/>
        <v>68.64</v>
      </c>
      <c r="CM89" s="32">
        <f t="shared" si="196"/>
        <v>69.168000000000006</v>
      </c>
      <c r="CN89" s="32">
        <f t="shared" si="197"/>
        <v>72.335999999999999</v>
      </c>
      <c r="CO89" s="32">
        <f t="shared" si="198"/>
        <v>72.864000000000004</v>
      </c>
      <c r="CP89" s="32">
        <f t="shared" si="199"/>
        <v>76.56</v>
      </c>
      <c r="CQ89" s="32">
        <f t="shared" si="200"/>
        <v>79.727999999999994</v>
      </c>
      <c r="CR89" s="32">
        <f t="shared" si="201"/>
        <v>80.256</v>
      </c>
      <c r="CS89" s="32">
        <f t="shared" si="202"/>
        <v>80.784000000000006</v>
      </c>
      <c r="CT89" s="32">
        <f t="shared" si="203"/>
        <v>84.48</v>
      </c>
      <c r="CU89" s="32">
        <f t="shared" si="204"/>
        <v>85.536000000000001</v>
      </c>
      <c r="CV89" s="32">
        <f t="shared" si="205"/>
        <v>87.12</v>
      </c>
      <c r="CW89" s="32">
        <f t="shared" si="206"/>
        <v>93.456000000000003</v>
      </c>
      <c r="CX89" s="32">
        <f t="shared" si="207"/>
        <v>96.623999999999995</v>
      </c>
      <c r="CY89" s="32">
        <f t="shared" si="208"/>
        <v>97.152000000000001</v>
      </c>
      <c r="CZ89" s="32">
        <f t="shared" si="209"/>
        <v>99.792000000000002</v>
      </c>
      <c r="DA89" s="32">
        <f t="shared" si="210"/>
        <v>100.32</v>
      </c>
      <c r="DB89" s="32">
        <f t="shared" si="211"/>
        <v>101.376</v>
      </c>
      <c r="DC89" s="32">
        <f t="shared" si="212"/>
        <v>108.23999999999998</v>
      </c>
      <c r="DD89" s="32">
        <f t="shared" si="213"/>
        <v>112.464</v>
      </c>
      <c r="DE89" s="32">
        <f t="shared" si="214"/>
        <v>137.28</v>
      </c>
      <c r="DF89" s="32">
        <f t="shared" si="215"/>
        <v>289.34399999999999</v>
      </c>
    </row>
    <row r="90" spans="1:110" ht="12.6" customHeight="1">
      <c r="A90" s="17" t="s">
        <v>75</v>
      </c>
      <c r="B90" s="28">
        <v>313</v>
      </c>
      <c r="C90" s="28">
        <f t="shared" si="216"/>
        <v>1252</v>
      </c>
      <c r="D90" s="32">
        <f t="shared" si="109"/>
        <v>1.252</v>
      </c>
      <c r="E90" s="32">
        <f t="shared" si="110"/>
        <v>1.3020800000000001</v>
      </c>
      <c r="F90" s="32">
        <f t="shared" si="111"/>
        <v>1.35216</v>
      </c>
      <c r="G90" s="32">
        <f t="shared" si="112"/>
        <v>1.4022400000000002</v>
      </c>
      <c r="H90" s="32">
        <f t="shared" si="113"/>
        <v>1.4523199999999998</v>
      </c>
      <c r="I90" s="32">
        <f t="shared" si="114"/>
        <v>1.5024</v>
      </c>
      <c r="J90" s="32">
        <f t="shared" si="115"/>
        <v>1.5524800000000001</v>
      </c>
      <c r="K90" s="32">
        <f t="shared" si="116"/>
        <v>1.60256</v>
      </c>
      <c r="L90" s="32">
        <f t="shared" si="117"/>
        <v>1.6526400000000001</v>
      </c>
      <c r="M90" s="32">
        <f t="shared" si="118"/>
        <v>1.70272</v>
      </c>
      <c r="N90" s="32">
        <f t="shared" si="119"/>
        <v>1.7527999999999999</v>
      </c>
      <c r="O90" s="32">
        <f t="shared" si="120"/>
        <v>1.8028799999999998</v>
      </c>
      <c r="P90" s="32">
        <f t="shared" si="121"/>
        <v>1.8529599999999999</v>
      </c>
      <c r="Q90" s="32">
        <f t="shared" si="122"/>
        <v>1.9030400000000001</v>
      </c>
      <c r="R90" s="32">
        <f t="shared" si="123"/>
        <v>1.9531200000000002</v>
      </c>
      <c r="S90" s="32">
        <f t="shared" si="124"/>
        <v>2.0032000000000001</v>
      </c>
      <c r="T90" s="32">
        <f t="shared" si="125"/>
        <v>2.0532799999999995</v>
      </c>
      <c r="U90" s="32">
        <f t="shared" si="126"/>
        <v>2.1033600000000003</v>
      </c>
      <c r="V90" s="32">
        <f t="shared" si="127"/>
        <v>2.1534400000000002</v>
      </c>
      <c r="W90" s="32">
        <f t="shared" si="128"/>
        <v>2.3036800000000004</v>
      </c>
      <c r="X90" s="32">
        <f t="shared" si="129"/>
        <v>2.3537599999999999</v>
      </c>
      <c r="Y90" s="32">
        <f t="shared" si="130"/>
        <v>2.4038399999999998</v>
      </c>
      <c r="Z90" s="32">
        <f t="shared" si="131"/>
        <v>2.4539200000000001</v>
      </c>
      <c r="AA90" s="32">
        <f t="shared" si="132"/>
        <v>2.504</v>
      </c>
      <c r="AB90" s="32">
        <f t="shared" si="133"/>
        <v>2.5540799999999999</v>
      </c>
      <c r="AC90" s="32">
        <f t="shared" si="134"/>
        <v>2.6041600000000003</v>
      </c>
      <c r="AD90" s="32">
        <f t="shared" si="135"/>
        <v>2.6542400000000002</v>
      </c>
      <c r="AE90" s="32">
        <f t="shared" si="136"/>
        <v>2.7043200000000001</v>
      </c>
      <c r="AF90" s="32">
        <f t="shared" si="137"/>
        <v>2.7544</v>
      </c>
      <c r="AG90" s="32">
        <f t="shared" si="138"/>
        <v>2.8044800000000003</v>
      </c>
      <c r="AH90" s="32">
        <f t="shared" si="139"/>
        <v>2.8545599999999998</v>
      </c>
      <c r="AI90" s="32">
        <f t="shared" si="140"/>
        <v>2.9046399999999997</v>
      </c>
      <c r="AJ90" s="32">
        <f t="shared" si="141"/>
        <v>2.95472</v>
      </c>
      <c r="AK90" s="32">
        <f t="shared" si="142"/>
        <v>3.0047999999999999</v>
      </c>
      <c r="AL90" s="32">
        <f t="shared" si="143"/>
        <v>3.0548800000000003</v>
      </c>
      <c r="AM90" s="32">
        <f t="shared" si="144"/>
        <v>3.1049600000000002</v>
      </c>
      <c r="AN90" s="32">
        <f t="shared" si="145"/>
        <v>3.1550400000000001</v>
      </c>
      <c r="AO90" s="32">
        <f t="shared" si="146"/>
        <v>3.20512</v>
      </c>
      <c r="AP90" s="32">
        <f t="shared" si="147"/>
        <v>3.2552000000000003</v>
      </c>
      <c r="AQ90" s="32">
        <f t="shared" si="148"/>
        <v>3.3052800000000002</v>
      </c>
      <c r="AR90" s="32">
        <f t="shared" si="149"/>
        <v>3.3553600000000001</v>
      </c>
      <c r="AS90" s="32">
        <f t="shared" si="150"/>
        <v>3.40544</v>
      </c>
      <c r="AT90" s="32">
        <f t="shared" si="151"/>
        <v>3.4555199999999995</v>
      </c>
      <c r="AU90" s="32">
        <f t="shared" si="152"/>
        <v>3.5055999999999998</v>
      </c>
      <c r="AV90" s="32">
        <f t="shared" si="153"/>
        <v>3.5556799999999997</v>
      </c>
      <c r="AW90" s="32">
        <f t="shared" si="154"/>
        <v>3.6057599999999996</v>
      </c>
      <c r="AX90" s="32">
        <f t="shared" si="155"/>
        <v>3.6558399999999995</v>
      </c>
      <c r="AY90" s="32">
        <f t="shared" si="156"/>
        <v>3.7059199999999999</v>
      </c>
      <c r="AZ90" s="32">
        <f t="shared" si="157"/>
        <v>3.7559999999999998</v>
      </c>
      <c r="BA90" s="32">
        <f t="shared" si="158"/>
        <v>3.8060800000000001</v>
      </c>
      <c r="BB90" s="32">
        <f t="shared" si="159"/>
        <v>3.8561600000000005</v>
      </c>
      <c r="BC90" s="32">
        <f t="shared" si="160"/>
        <v>3.9062400000000004</v>
      </c>
      <c r="BD90" s="32">
        <f t="shared" si="161"/>
        <v>3.9563200000000003</v>
      </c>
      <c r="BE90" s="32">
        <f t="shared" si="162"/>
        <v>4.0064000000000002</v>
      </c>
      <c r="BF90" s="32">
        <f t="shared" si="163"/>
        <v>4.0564800000000005</v>
      </c>
      <c r="BG90" s="32">
        <f t="shared" si="164"/>
        <v>4.1065599999999991</v>
      </c>
      <c r="BH90" s="32">
        <f t="shared" si="165"/>
        <v>4.1566399999999994</v>
      </c>
      <c r="BI90" s="32">
        <f t="shared" si="166"/>
        <v>4.2067200000000007</v>
      </c>
      <c r="BJ90" s="32">
        <f t="shared" si="167"/>
        <v>4.2568000000000001</v>
      </c>
      <c r="BK90" s="32">
        <f t="shared" si="168"/>
        <v>4.3068800000000005</v>
      </c>
      <c r="BL90" s="32">
        <f t="shared" si="169"/>
        <v>4.3569599999999999</v>
      </c>
      <c r="BM90" s="32">
        <f t="shared" si="170"/>
        <v>4.4070400000000003</v>
      </c>
      <c r="BN90" s="32">
        <f t="shared" si="171"/>
        <v>4.4571199999999997</v>
      </c>
      <c r="BO90" s="32">
        <f t="shared" si="172"/>
        <v>4.6073600000000008</v>
      </c>
      <c r="BP90" s="32">
        <f t="shared" si="173"/>
        <v>4.7075199999999997</v>
      </c>
      <c r="BQ90" s="32">
        <f t="shared" si="174"/>
        <v>4.8076799999999995</v>
      </c>
      <c r="BR90" s="32">
        <f t="shared" si="175"/>
        <v>4.8577599999999999</v>
      </c>
      <c r="BS90" s="32">
        <f t="shared" si="176"/>
        <v>4.9078400000000002</v>
      </c>
      <c r="BT90" s="32">
        <f t="shared" si="177"/>
        <v>4.9579199999999997</v>
      </c>
      <c r="BU90" s="32">
        <f t="shared" si="178"/>
        <v>5.008</v>
      </c>
      <c r="BV90" s="32">
        <f t="shared" si="179"/>
        <v>5.1081599999999998</v>
      </c>
      <c r="BW90" s="32">
        <f t="shared" si="180"/>
        <v>5.1582400000000002</v>
      </c>
      <c r="BX90" s="32">
        <f t="shared" si="181"/>
        <v>5.2083200000000005</v>
      </c>
      <c r="BY90" s="32">
        <f t="shared" si="182"/>
        <v>5.2584000000000009</v>
      </c>
      <c r="BZ90" s="32">
        <f t="shared" si="183"/>
        <v>5.3585600000000007</v>
      </c>
      <c r="CA90" s="32">
        <f t="shared" si="184"/>
        <v>5.5087999999999999</v>
      </c>
      <c r="CB90" s="32">
        <f t="shared" si="185"/>
        <v>5.6089600000000006</v>
      </c>
      <c r="CC90" s="32">
        <f t="shared" si="186"/>
        <v>5.6590399999999992</v>
      </c>
      <c r="CD90" s="32">
        <f t="shared" si="187"/>
        <v>5.7091199999999995</v>
      </c>
      <c r="CE90" s="32">
        <f t="shared" si="188"/>
        <v>5.7591999999999999</v>
      </c>
      <c r="CF90" s="32">
        <f t="shared" si="189"/>
        <v>5.90944</v>
      </c>
      <c r="CG90" s="32">
        <f t="shared" si="190"/>
        <v>5.9595199999999995</v>
      </c>
      <c r="CH90" s="32">
        <f t="shared" si="191"/>
        <v>6.1097600000000005</v>
      </c>
      <c r="CI90" s="32">
        <f t="shared" si="192"/>
        <v>6.15984</v>
      </c>
      <c r="CJ90" s="32">
        <f t="shared" si="193"/>
        <v>6.2099200000000003</v>
      </c>
      <c r="CK90" s="32">
        <f t="shared" si="194"/>
        <v>6.3100800000000001</v>
      </c>
      <c r="CL90" s="32">
        <f t="shared" si="195"/>
        <v>6.5104000000000006</v>
      </c>
      <c r="CM90" s="32">
        <f t="shared" si="196"/>
        <v>6.5604800000000001</v>
      </c>
      <c r="CN90" s="32">
        <f t="shared" si="197"/>
        <v>6.8609600000000013</v>
      </c>
      <c r="CO90" s="32">
        <f t="shared" si="198"/>
        <v>6.911039999999999</v>
      </c>
      <c r="CP90" s="32">
        <f t="shared" si="199"/>
        <v>7.2615999999999996</v>
      </c>
      <c r="CQ90" s="32">
        <f t="shared" si="200"/>
        <v>7.5620799999999999</v>
      </c>
      <c r="CR90" s="32">
        <f t="shared" si="201"/>
        <v>7.6121600000000003</v>
      </c>
      <c r="CS90" s="32">
        <f t="shared" si="202"/>
        <v>7.6622399999999997</v>
      </c>
      <c r="CT90" s="32">
        <f t="shared" si="203"/>
        <v>8.0128000000000004</v>
      </c>
      <c r="CU90" s="32">
        <f t="shared" si="204"/>
        <v>8.1129600000000011</v>
      </c>
      <c r="CV90" s="32">
        <f t="shared" si="205"/>
        <v>8.2631999999999994</v>
      </c>
      <c r="CW90" s="32">
        <f t="shared" si="206"/>
        <v>8.86416</v>
      </c>
      <c r="CX90" s="32">
        <f t="shared" si="207"/>
        <v>9.1646400000000021</v>
      </c>
      <c r="CY90" s="32">
        <f t="shared" si="208"/>
        <v>9.2147200000000016</v>
      </c>
      <c r="CZ90" s="32">
        <f t="shared" si="209"/>
        <v>9.4651199999999989</v>
      </c>
      <c r="DA90" s="32">
        <f t="shared" si="210"/>
        <v>9.5151999999999983</v>
      </c>
      <c r="DB90" s="32">
        <f t="shared" si="211"/>
        <v>9.615359999999999</v>
      </c>
      <c r="DC90" s="32">
        <f t="shared" si="212"/>
        <v>10.266399999999999</v>
      </c>
      <c r="DD90" s="32">
        <f t="shared" si="213"/>
        <v>10.667039999999998</v>
      </c>
      <c r="DE90" s="32">
        <f t="shared" si="214"/>
        <v>13.020800000000001</v>
      </c>
      <c r="DF90" s="32">
        <f t="shared" si="215"/>
        <v>27.443840000000005</v>
      </c>
    </row>
    <row r="91" spans="1:110" ht="12.6" customHeight="1">
      <c r="A91" s="17" t="s">
        <v>70</v>
      </c>
      <c r="B91" s="27">
        <v>2734</v>
      </c>
      <c r="C91" s="28">
        <f t="shared" si="216"/>
        <v>10936</v>
      </c>
      <c r="D91" s="32">
        <f t="shared" si="109"/>
        <v>10.936</v>
      </c>
      <c r="E91" s="32">
        <f t="shared" si="110"/>
        <v>11.37344</v>
      </c>
      <c r="F91" s="32">
        <f t="shared" si="111"/>
        <v>11.810880000000001</v>
      </c>
      <c r="G91" s="32">
        <f t="shared" si="112"/>
        <v>12.248320000000001</v>
      </c>
      <c r="H91" s="32">
        <f t="shared" si="113"/>
        <v>12.685759999999998</v>
      </c>
      <c r="I91" s="32">
        <f t="shared" si="114"/>
        <v>13.123199999999999</v>
      </c>
      <c r="J91" s="32">
        <f t="shared" si="115"/>
        <v>13.560639999999999</v>
      </c>
      <c r="K91" s="32">
        <f t="shared" si="116"/>
        <v>13.99808</v>
      </c>
      <c r="L91" s="32">
        <f t="shared" si="117"/>
        <v>14.43552</v>
      </c>
      <c r="M91" s="32">
        <f t="shared" si="118"/>
        <v>14.872960000000001</v>
      </c>
      <c r="N91" s="32">
        <f t="shared" si="119"/>
        <v>15.3104</v>
      </c>
      <c r="O91" s="32">
        <f t="shared" si="120"/>
        <v>15.74784</v>
      </c>
      <c r="P91" s="32">
        <f t="shared" si="121"/>
        <v>16.185280000000002</v>
      </c>
      <c r="Q91" s="32">
        <f t="shared" si="122"/>
        <v>16.622720000000001</v>
      </c>
      <c r="R91" s="32">
        <f t="shared" si="123"/>
        <v>17.06016</v>
      </c>
      <c r="S91" s="32">
        <f t="shared" si="124"/>
        <v>17.497600000000002</v>
      </c>
      <c r="T91" s="32">
        <f t="shared" si="125"/>
        <v>17.935039999999997</v>
      </c>
      <c r="U91" s="32">
        <f t="shared" si="126"/>
        <v>18.372479999999999</v>
      </c>
      <c r="V91" s="32">
        <f t="shared" si="127"/>
        <v>18.809919999999998</v>
      </c>
      <c r="W91" s="32">
        <f t="shared" si="128"/>
        <v>20.122240000000001</v>
      </c>
      <c r="X91" s="32">
        <f t="shared" si="129"/>
        <v>20.55968</v>
      </c>
      <c r="Y91" s="32">
        <f t="shared" si="130"/>
        <v>20.997119999999999</v>
      </c>
      <c r="Z91" s="32">
        <f t="shared" si="131"/>
        <v>21.434560000000001</v>
      </c>
      <c r="AA91" s="32">
        <f t="shared" si="132"/>
        <v>21.872</v>
      </c>
      <c r="AB91" s="32">
        <f t="shared" si="133"/>
        <v>22.309439999999999</v>
      </c>
      <c r="AC91" s="32">
        <f t="shared" si="134"/>
        <v>22.746880000000001</v>
      </c>
      <c r="AD91" s="32">
        <f t="shared" si="135"/>
        <v>23.18432</v>
      </c>
      <c r="AE91" s="32">
        <f t="shared" si="136"/>
        <v>23.621760000000002</v>
      </c>
      <c r="AF91" s="32">
        <f t="shared" si="137"/>
        <v>24.059200000000001</v>
      </c>
      <c r="AG91" s="32">
        <f t="shared" si="138"/>
        <v>24.496640000000003</v>
      </c>
      <c r="AH91" s="32">
        <f t="shared" si="139"/>
        <v>24.934079999999998</v>
      </c>
      <c r="AI91" s="32">
        <f t="shared" si="140"/>
        <v>25.371519999999997</v>
      </c>
      <c r="AJ91" s="32">
        <f t="shared" si="141"/>
        <v>25.808959999999999</v>
      </c>
      <c r="AK91" s="32">
        <f t="shared" si="142"/>
        <v>26.246399999999998</v>
      </c>
      <c r="AL91" s="32">
        <f t="shared" si="143"/>
        <v>26.68384</v>
      </c>
      <c r="AM91" s="32">
        <f t="shared" si="144"/>
        <v>27.121279999999999</v>
      </c>
      <c r="AN91" s="32">
        <f t="shared" si="145"/>
        <v>27.558720000000001</v>
      </c>
      <c r="AO91" s="32">
        <f t="shared" si="146"/>
        <v>27.99616</v>
      </c>
      <c r="AP91" s="32">
        <f t="shared" si="147"/>
        <v>28.433600000000002</v>
      </c>
      <c r="AQ91" s="32">
        <f t="shared" si="148"/>
        <v>28.871040000000001</v>
      </c>
      <c r="AR91" s="32">
        <f t="shared" si="149"/>
        <v>29.308480000000003</v>
      </c>
      <c r="AS91" s="32">
        <f t="shared" si="150"/>
        <v>29.745920000000002</v>
      </c>
      <c r="AT91" s="32">
        <f t="shared" si="151"/>
        <v>30.183359999999997</v>
      </c>
      <c r="AU91" s="32">
        <f t="shared" si="152"/>
        <v>30.620799999999999</v>
      </c>
      <c r="AV91" s="32">
        <f t="shared" si="153"/>
        <v>31.058239999999998</v>
      </c>
      <c r="AW91" s="32">
        <f t="shared" si="154"/>
        <v>31.49568</v>
      </c>
      <c r="AX91" s="32">
        <f t="shared" si="155"/>
        <v>31.933119999999999</v>
      </c>
      <c r="AY91" s="32">
        <f t="shared" si="156"/>
        <v>32.370560000000005</v>
      </c>
      <c r="AZ91" s="32">
        <f t="shared" si="157"/>
        <v>32.808</v>
      </c>
      <c r="BA91" s="32">
        <f t="shared" si="158"/>
        <v>33.245440000000002</v>
      </c>
      <c r="BB91" s="32">
        <f t="shared" si="159"/>
        <v>33.682879999999997</v>
      </c>
      <c r="BC91" s="32">
        <f t="shared" si="160"/>
        <v>34.12032</v>
      </c>
      <c r="BD91" s="32">
        <f t="shared" si="161"/>
        <v>34.557760000000002</v>
      </c>
      <c r="BE91" s="32">
        <f t="shared" si="162"/>
        <v>34.995200000000004</v>
      </c>
      <c r="BF91" s="32">
        <f t="shared" si="163"/>
        <v>35.432639999999999</v>
      </c>
      <c r="BG91" s="32">
        <f t="shared" si="164"/>
        <v>35.870079999999994</v>
      </c>
      <c r="BH91" s="32">
        <f t="shared" si="165"/>
        <v>36.307519999999997</v>
      </c>
      <c r="BI91" s="32">
        <f t="shared" si="166"/>
        <v>36.744959999999999</v>
      </c>
      <c r="BJ91" s="32">
        <f t="shared" si="167"/>
        <v>37.182400000000001</v>
      </c>
      <c r="BK91" s="32">
        <f t="shared" si="168"/>
        <v>37.619839999999996</v>
      </c>
      <c r="BL91" s="32">
        <f t="shared" si="169"/>
        <v>38.057279999999999</v>
      </c>
      <c r="BM91" s="32">
        <f t="shared" si="170"/>
        <v>38.494720000000001</v>
      </c>
      <c r="BN91" s="32">
        <f t="shared" si="171"/>
        <v>38.932160000000003</v>
      </c>
      <c r="BO91" s="32">
        <f t="shared" si="172"/>
        <v>40.244480000000003</v>
      </c>
      <c r="BP91" s="32">
        <f t="shared" si="173"/>
        <v>41.11936</v>
      </c>
      <c r="BQ91" s="32">
        <f t="shared" si="174"/>
        <v>41.994239999999998</v>
      </c>
      <c r="BR91" s="32">
        <f t="shared" si="175"/>
        <v>42.43168</v>
      </c>
      <c r="BS91" s="32">
        <f t="shared" si="176"/>
        <v>42.869120000000002</v>
      </c>
      <c r="BT91" s="32">
        <f t="shared" si="177"/>
        <v>43.306559999999998</v>
      </c>
      <c r="BU91" s="32">
        <f t="shared" si="178"/>
        <v>43.744</v>
      </c>
      <c r="BV91" s="32">
        <f t="shared" si="179"/>
        <v>44.618879999999997</v>
      </c>
      <c r="BW91" s="32">
        <f t="shared" si="180"/>
        <v>45.056319999999999</v>
      </c>
      <c r="BX91" s="32">
        <f t="shared" si="181"/>
        <v>45.493760000000002</v>
      </c>
      <c r="BY91" s="32">
        <f t="shared" si="182"/>
        <v>45.931200000000004</v>
      </c>
      <c r="BZ91" s="32">
        <f t="shared" si="183"/>
        <v>46.806080000000001</v>
      </c>
      <c r="CA91" s="32">
        <f t="shared" si="184"/>
        <v>48.118400000000001</v>
      </c>
      <c r="CB91" s="32">
        <f t="shared" si="185"/>
        <v>48.993280000000006</v>
      </c>
      <c r="CC91" s="32">
        <f t="shared" si="186"/>
        <v>49.430719999999994</v>
      </c>
      <c r="CD91" s="32">
        <f t="shared" si="187"/>
        <v>49.868159999999996</v>
      </c>
      <c r="CE91" s="32">
        <f t="shared" si="188"/>
        <v>50.305599999999998</v>
      </c>
      <c r="CF91" s="32">
        <f t="shared" si="189"/>
        <v>51.617919999999998</v>
      </c>
      <c r="CG91" s="32">
        <f t="shared" si="190"/>
        <v>52.05536</v>
      </c>
      <c r="CH91" s="32">
        <f t="shared" si="191"/>
        <v>53.36768</v>
      </c>
      <c r="CI91" s="32">
        <f t="shared" si="192"/>
        <v>53.805120000000002</v>
      </c>
      <c r="CJ91" s="32">
        <f t="shared" si="193"/>
        <v>54.242559999999997</v>
      </c>
      <c r="CK91" s="32">
        <f t="shared" si="194"/>
        <v>55.117440000000002</v>
      </c>
      <c r="CL91" s="32">
        <f t="shared" si="195"/>
        <v>56.867200000000004</v>
      </c>
      <c r="CM91" s="32">
        <f t="shared" si="196"/>
        <v>57.304639999999999</v>
      </c>
      <c r="CN91" s="32">
        <f t="shared" si="197"/>
        <v>59.929280000000006</v>
      </c>
      <c r="CO91" s="32">
        <f t="shared" si="198"/>
        <v>60.366719999999994</v>
      </c>
      <c r="CP91" s="32">
        <f t="shared" si="199"/>
        <v>63.428799999999995</v>
      </c>
      <c r="CQ91" s="32">
        <f t="shared" si="200"/>
        <v>66.053440000000009</v>
      </c>
      <c r="CR91" s="32">
        <f t="shared" si="201"/>
        <v>66.490880000000004</v>
      </c>
      <c r="CS91" s="32">
        <f t="shared" si="202"/>
        <v>66.928320000000014</v>
      </c>
      <c r="CT91" s="32">
        <f t="shared" si="203"/>
        <v>69.990400000000008</v>
      </c>
      <c r="CU91" s="32">
        <f t="shared" si="204"/>
        <v>70.865279999999998</v>
      </c>
      <c r="CV91" s="32">
        <f t="shared" si="205"/>
        <v>72.177599999999998</v>
      </c>
      <c r="CW91" s="32">
        <f t="shared" si="206"/>
        <v>77.426880000000011</v>
      </c>
      <c r="CX91" s="32">
        <f t="shared" si="207"/>
        <v>80.051520000000011</v>
      </c>
      <c r="CY91" s="32">
        <f t="shared" si="208"/>
        <v>80.488960000000006</v>
      </c>
      <c r="CZ91" s="32">
        <f t="shared" si="209"/>
        <v>82.676159999999996</v>
      </c>
      <c r="DA91" s="32">
        <f t="shared" si="210"/>
        <v>83.113599999999991</v>
      </c>
      <c r="DB91" s="32">
        <f t="shared" si="211"/>
        <v>83.988479999999996</v>
      </c>
      <c r="DC91" s="32">
        <f t="shared" si="212"/>
        <v>89.675200000000004</v>
      </c>
      <c r="DD91" s="32">
        <f t="shared" si="213"/>
        <v>93.174720000000008</v>
      </c>
      <c r="DE91" s="32">
        <f t="shared" si="214"/>
        <v>113.73440000000001</v>
      </c>
      <c r="DF91" s="32">
        <f t="shared" si="215"/>
        <v>239.71712000000002</v>
      </c>
    </row>
    <row r="92" spans="1:110" ht="11.1" customHeight="1">
      <c r="A92" s="69" t="s">
        <v>147</v>
      </c>
      <c r="B92" s="69"/>
      <c r="C92" s="6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</row>
    <row r="93" spans="1:110" ht="11.1" customHeight="1">
      <c r="A93" s="70"/>
      <c r="B93" s="70"/>
      <c r="C93" s="70"/>
      <c r="D93" s="62"/>
      <c r="E93" s="62"/>
      <c r="F93" s="62"/>
      <c r="G93" s="62"/>
      <c r="H93" s="62"/>
      <c r="I93" s="62"/>
      <c r="J93" s="62"/>
      <c r="K93" s="62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</row>
    <row r="94" spans="1:110" ht="11.1" customHeight="1">
      <c r="A94" s="70"/>
      <c r="B94" s="70"/>
      <c r="C94" s="70"/>
    </row>
  </sheetData>
  <mergeCells count="23">
    <mergeCell ref="DD1:DF1"/>
    <mergeCell ref="AN2:BE2"/>
    <mergeCell ref="AN3:BE3"/>
    <mergeCell ref="A2:A4"/>
    <mergeCell ref="B3:B4"/>
    <mergeCell ref="C3:C4"/>
    <mergeCell ref="CP2:DF2"/>
    <mergeCell ref="CP3:DF3"/>
    <mergeCell ref="S1:U1"/>
    <mergeCell ref="AK1:AM1"/>
    <mergeCell ref="BC1:BE1"/>
    <mergeCell ref="BU1:BW1"/>
    <mergeCell ref="CM1:CO1"/>
    <mergeCell ref="BF2:BW2"/>
    <mergeCell ref="BF3:BW3"/>
    <mergeCell ref="BX2:CO2"/>
    <mergeCell ref="BX3:CO3"/>
    <mergeCell ref="A92:C94"/>
    <mergeCell ref="D2:U2"/>
    <mergeCell ref="D3:U3"/>
    <mergeCell ref="V2:AM2"/>
    <mergeCell ref="V3:AM3"/>
    <mergeCell ref="B2:C2"/>
  </mergeCells>
  <phoneticPr fontId="2" type="noConversion"/>
  <pageMargins left="0.25" right="0.25" top="0.4" bottom="0.7" header="0.5" footer="0.5"/>
  <pageSetup paperSize="9" scale="80" orientation="landscape" r:id="rId1"/>
  <headerFooter alignWithMargins="0">
    <oddFooter>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89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1" sqref="C1"/>
    </sheetView>
  </sheetViews>
  <sheetFormatPr defaultRowHeight="12.75"/>
  <cols>
    <col min="1" max="1" width="23" customWidth="1"/>
    <col min="2" max="2" width="7.28515625" customWidth="1"/>
    <col min="3" max="3" width="9.42578125" customWidth="1"/>
    <col min="4" max="4" width="6.7109375" customWidth="1"/>
    <col min="5" max="5" width="8.28515625" customWidth="1"/>
    <col min="6" max="6" width="8.7109375" customWidth="1"/>
    <col min="7" max="7" width="9.42578125" customWidth="1"/>
    <col min="8" max="8" width="8.7109375" customWidth="1"/>
    <col min="9" max="9" width="9" customWidth="1"/>
    <col min="10" max="10" width="10" customWidth="1"/>
    <col min="11" max="11" width="8.42578125" customWidth="1"/>
    <col min="13" max="13" width="11.28515625" customWidth="1"/>
    <col min="14" max="14" width="9" customWidth="1"/>
    <col min="15" max="15" width="7.85546875" customWidth="1"/>
    <col min="16" max="16" width="8.42578125" customWidth="1"/>
    <col min="17" max="17" width="8.140625" customWidth="1"/>
    <col min="18" max="18" width="9" customWidth="1"/>
    <col min="19" max="19" width="10.7109375" customWidth="1"/>
    <col min="20" max="20" width="8.7109375" customWidth="1"/>
    <col min="21" max="21" width="8.85546875" customWidth="1"/>
    <col min="22" max="24" width="8.5703125" customWidth="1"/>
    <col min="25" max="25" width="7.140625" customWidth="1"/>
    <col min="26" max="26" width="10.7109375" customWidth="1"/>
    <col min="27" max="27" width="11.140625" customWidth="1"/>
    <col min="28" max="28" width="11.5703125" customWidth="1"/>
    <col min="29" max="29" width="12.42578125" customWidth="1"/>
    <col min="30" max="30" width="11.7109375" customWidth="1"/>
    <col min="31" max="31" width="10.85546875" customWidth="1"/>
    <col min="32" max="32" width="7.85546875" style="15" customWidth="1"/>
    <col min="33" max="33" width="6.42578125" customWidth="1"/>
  </cols>
  <sheetData>
    <row r="1" spans="1:33" ht="54.95" customHeight="1">
      <c r="A1" s="14" t="s">
        <v>130</v>
      </c>
      <c r="B1" s="14" t="s">
        <v>6</v>
      </c>
      <c r="C1" s="14" t="s">
        <v>18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  <c r="N1" s="14" t="s">
        <v>34</v>
      </c>
      <c r="O1" s="14" t="s">
        <v>35</v>
      </c>
      <c r="P1" s="14" t="s">
        <v>36</v>
      </c>
      <c r="Q1" s="14" t="s">
        <v>37</v>
      </c>
      <c r="R1" s="14" t="s">
        <v>38</v>
      </c>
      <c r="S1" s="14" t="s">
        <v>39</v>
      </c>
      <c r="T1" s="14" t="s">
        <v>40</v>
      </c>
      <c r="U1" s="14" t="s">
        <v>41</v>
      </c>
      <c r="V1" s="14" t="s">
        <v>124</v>
      </c>
      <c r="W1" s="14" t="s">
        <v>42</v>
      </c>
      <c r="X1" s="14" t="s">
        <v>43</v>
      </c>
      <c r="Y1" s="14" t="s">
        <v>44</v>
      </c>
      <c r="Z1" s="14" t="s">
        <v>45</v>
      </c>
      <c r="AA1" s="14" t="s">
        <v>46</v>
      </c>
      <c r="AB1" s="14" t="s">
        <v>123</v>
      </c>
      <c r="AC1" s="14" t="s">
        <v>47</v>
      </c>
      <c r="AD1" s="14" t="s">
        <v>48</v>
      </c>
      <c r="AE1" s="14" t="s">
        <v>49</v>
      </c>
      <c r="AF1" s="78" t="s">
        <v>56</v>
      </c>
      <c r="AG1" s="78"/>
    </row>
    <row r="2" spans="1:33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>
      <c r="A3" s="17" t="s">
        <v>67</v>
      </c>
      <c r="B3" s="17"/>
      <c r="C3" s="17"/>
      <c r="D3" s="17"/>
      <c r="E3" s="17"/>
      <c r="F3" s="17">
        <v>402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8">
        <f t="shared" ref="AF3:AF34" si="0">SUM(B3:AE3)</f>
        <v>402</v>
      </c>
      <c r="AG3" s="17" t="s">
        <v>126</v>
      </c>
    </row>
    <row r="4" spans="1:33">
      <c r="A4" s="17" t="s">
        <v>54</v>
      </c>
      <c r="B4" s="17"/>
      <c r="C4" s="17">
        <v>620</v>
      </c>
      <c r="D4" s="17">
        <v>75</v>
      </c>
      <c r="E4" s="17"/>
      <c r="F4" s="17"/>
      <c r="G4" s="17"/>
      <c r="H4" s="17">
        <v>400</v>
      </c>
      <c r="I4" s="17"/>
      <c r="J4" s="17">
        <v>155</v>
      </c>
      <c r="K4" s="17"/>
      <c r="L4" s="17">
        <v>930</v>
      </c>
      <c r="M4" s="17">
        <v>465</v>
      </c>
      <c r="N4" s="17">
        <v>155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>
        <v>775</v>
      </c>
      <c r="AB4" s="17"/>
      <c r="AC4" s="17"/>
      <c r="AD4" s="17"/>
      <c r="AE4" s="17"/>
      <c r="AF4" s="18">
        <f t="shared" si="0"/>
        <v>3575</v>
      </c>
      <c r="AG4" s="17" t="s">
        <v>126</v>
      </c>
    </row>
    <row r="5" spans="1:33">
      <c r="A5" s="17" t="s">
        <v>64</v>
      </c>
      <c r="B5" s="17"/>
      <c r="C5" s="17"/>
      <c r="D5" s="17"/>
      <c r="E5" s="17"/>
      <c r="F5" s="17">
        <v>150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>
        <f t="shared" si="0"/>
        <v>150</v>
      </c>
      <c r="AG5" s="17" t="s">
        <v>126</v>
      </c>
    </row>
    <row r="6" spans="1:33">
      <c r="A6" s="17" t="s">
        <v>88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70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>
        <f t="shared" si="0"/>
        <v>70</v>
      </c>
      <c r="AG6" s="17" t="s">
        <v>126</v>
      </c>
    </row>
    <row r="7" spans="1:33">
      <c r="A7" s="17" t="s">
        <v>13</v>
      </c>
      <c r="B7" s="17">
        <v>500</v>
      </c>
      <c r="C7" s="17"/>
      <c r="D7" s="17"/>
      <c r="E7" s="17"/>
      <c r="F7" s="17"/>
      <c r="G7" s="17">
        <v>260</v>
      </c>
      <c r="H7" s="17"/>
      <c r="I7" s="17"/>
      <c r="J7" s="17"/>
      <c r="K7" s="17">
        <v>625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>
        <f t="shared" si="0"/>
        <v>1385</v>
      </c>
      <c r="AG7" s="17" t="s">
        <v>126</v>
      </c>
    </row>
    <row r="8" spans="1:33">
      <c r="A8" s="19" t="s">
        <v>107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>
        <v>35</v>
      </c>
      <c r="AB8" s="17"/>
      <c r="AC8" s="17"/>
      <c r="AD8" s="17"/>
      <c r="AE8" s="17"/>
      <c r="AF8" s="18">
        <f t="shared" si="0"/>
        <v>35</v>
      </c>
      <c r="AG8" s="17" t="s">
        <v>126</v>
      </c>
    </row>
    <row r="9" spans="1:33">
      <c r="A9" s="17" t="s">
        <v>83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961</v>
      </c>
      <c r="P9" s="17"/>
      <c r="Q9" s="17"/>
      <c r="R9" s="17"/>
      <c r="S9" s="17"/>
      <c r="T9" s="17"/>
      <c r="U9" s="17"/>
      <c r="V9" s="17"/>
      <c r="W9" s="17">
        <v>1038</v>
      </c>
      <c r="X9" s="17"/>
      <c r="Y9" s="17"/>
      <c r="Z9" s="17"/>
      <c r="AA9" s="17"/>
      <c r="AB9" s="17"/>
      <c r="AC9" s="17"/>
      <c r="AD9" s="17"/>
      <c r="AE9" s="17"/>
      <c r="AF9" s="18">
        <f t="shared" si="0"/>
        <v>1999</v>
      </c>
      <c r="AG9" s="17" t="s">
        <v>126</v>
      </c>
    </row>
    <row r="10" spans="1:33">
      <c r="A10" s="17" t="s">
        <v>71</v>
      </c>
      <c r="B10" s="17"/>
      <c r="C10" s="17"/>
      <c r="D10" s="17"/>
      <c r="E10" s="17"/>
      <c r="F10" s="17"/>
      <c r="G10" s="17">
        <v>4561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>
        <v>6140</v>
      </c>
      <c r="AE10" s="17"/>
      <c r="AF10" s="18">
        <f t="shared" si="0"/>
        <v>10701</v>
      </c>
      <c r="AG10" s="17" t="s">
        <v>126</v>
      </c>
    </row>
    <row r="11" spans="1:33">
      <c r="A11" s="19" t="s">
        <v>115</v>
      </c>
      <c r="B11" s="17"/>
      <c r="C11" s="17"/>
      <c r="D11" s="17"/>
      <c r="E11" s="17"/>
      <c r="F11" s="17"/>
      <c r="G11" s="17"/>
      <c r="H11" s="17"/>
      <c r="I11" s="17">
        <v>1766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>
        <f t="shared" si="0"/>
        <v>1766</v>
      </c>
      <c r="AG11" s="17" t="s">
        <v>126</v>
      </c>
    </row>
    <row r="12" spans="1:33">
      <c r="A12" s="17" t="s">
        <v>79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v>235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>
        <f t="shared" si="0"/>
        <v>235</v>
      </c>
      <c r="AG12" s="17" t="s">
        <v>126</v>
      </c>
    </row>
    <row r="13" spans="1:33">
      <c r="A13" s="17" t="s">
        <v>55</v>
      </c>
      <c r="B13" s="17"/>
      <c r="C13" s="17"/>
      <c r="D13" s="17">
        <v>88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>
        <f t="shared" si="0"/>
        <v>88</v>
      </c>
      <c r="AG13" s="17" t="s">
        <v>126</v>
      </c>
    </row>
    <row r="14" spans="1:33">
      <c r="A14" s="17" t="s">
        <v>59</v>
      </c>
      <c r="B14" s="17"/>
      <c r="C14" s="17"/>
      <c r="D14" s="17"/>
      <c r="E14" s="17">
        <v>475</v>
      </c>
      <c r="F14" s="17"/>
      <c r="G14" s="17"/>
      <c r="H14" s="17"/>
      <c r="I14" s="17"/>
      <c r="J14" s="17"/>
      <c r="K14" s="17"/>
      <c r="L14" s="17"/>
      <c r="M14" s="17">
        <v>350</v>
      </c>
      <c r="N14" s="17">
        <v>475</v>
      </c>
      <c r="O14" s="17">
        <v>265</v>
      </c>
      <c r="P14" s="17">
        <v>185</v>
      </c>
      <c r="Q14" s="17"/>
      <c r="R14" s="17"/>
      <c r="S14" s="17"/>
      <c r="T14" s="17"/>
      <c r="U14" s="17"/>
      <c r="V14" s="17">
        <v>380</v>
      </c>
      <c r="W14" s="17"/>
      <c r="X14" s="17"/>
      <c r="Y14" s="17"/>
      <c r="Z14" s="17"/>
      <c r="AA14" s="17"/>
      <c r="AB14" s="17"/>
      <c r="AC14" s="17"/>
      <c r="AD14" s="17"/>
      <c r="AE14" s="17"/>
      <c r="AF14" s="18">
        <f t="shared" si="0"/>
        <v>2130</v>
      </c>
      <c r="AG14" s="17" t="s">
        <v>126</v>
      </c>
    </row>
    <row r="15" spans="1:33">
      <c r="A15" s="17" t="s">
        <v>51</v>
      </c>
      <c r="B15" s="17"/>
      <c r="C15" s="17"/>
      <c r="D15" s="17">
        <v>448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400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>
        <f t="shared" si="0"/>
        <v>848</v>
      </c>
      <c r="AG15" s="17" t="s">
        <v>126</v>
      </c>
    </row>
    <row r="16" spans="1:33">
      <c r="A16" s="19" t="s">
        <v>108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>
        <v>150</v>
      </c>
      <c r="AB16" s="17"/>
      <c r="AC16" s="17"/>
      <c r="AD16" s="17"/>
      <c r="AE16" s="17"/>
      <c r="AF16" s="18">
        <f t="shared" si="0"/>
        <v>150</v>
      </c>
      <c r="AG16" s="17" t="s">
        <v>126</v>
      </c>
    </row>
    <row r="17" spans="1:33">
      <c r="A17" s="17" t="s">
        <v>77</v>
      </c>
      <c r="B17" s="17"/>
      <c r="C17" s="17"/>
      <c r="D17" s="17"/>
      <c r="E17" s="17"/>
      <c r="F17" s="17"/>
      <c r="G17" s="17"/>
      <c r="H17" s="17"/>
      <c r="I17" s="17"/>
      <c r="J17" s="17"/>
      <c r="K17" s="17">
        <v>1481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>
        <f t="shared" si="0"/>
        <v>1481</v>
      </c>
      <c r="AG17" s="17" t="s">
        <v>126</v>
      </c>
    </row>
    <row r="18" spans="1:33">
      <c r="A18" s="17" t="s">
        <v>58</v>
      </c>
      <c r="B18" s="17"/>
      <c r="C18" s="17"/>
      <c r="D18" s="17"/>
      <c r="E18" s="17">
        <v>289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>
        <v>144</v>
      </c>
      <c r="AB18" s="17"/>
      <c r="AC18" s="17"/>
      <c r="AD18" s="17"/>
      <c r="AE18" s="17"/>
      <c r="AF18" s="18">
        <f t="shared" si="0"/>
        <v>433</v>
      </c>
      <c r="AG18" s="17" t="s">
        <v>126</v>
      </c>
    </row>
    <row r="19" spans="1:33">
      <c r="A19" s="17" t="s">
        <v>12</v>
      </c>
      <c r="B19" s="17">
        <v>390</v>
      </c>
      <c r="C19" s="17">
        <v>195</v>
      </c>
      <c r="D19" s="17">
        <v>195</v>
      </c>
      <c r="E19" s="17"/>
      <c r="F19" s="17"/>
      <c r="G19" s="17"/>
      <c r="H19" s="17"/>
      <c r="I19" s="17"/>
      <c r="J19" s="17">
        <v>292</v>
      </c>
      <c r="K19" s="17">
        <v>439</v>
      </c>
      <c r="L19" s="17"/>
      <c r="M19" s="17"/>
      <c r="N19" s="17"/>
      <c r="O19" s="17">
        <v>292</v>
      </c>
      <c r="P19" s="17"/>
      <c r="Q19" s="17"/>
      <c r="R19" s="17"/>
      <c r="S19" s="17"/>
      <c r="T19" s="17"/>
      <c r="U19" s="17">
        <v>97</v>
      </c>
      <c r="V19" s="17">
        <v>195</v>
      </c>
      <c r="W19" s="17"/>
      <c r="X19" s="17"/>
      <c r="Y19" s="17"/>
      <c r="Z19" s="17"/>
      <c r="AA19" s="17"/>
      <c r="AB19" s="17"/>
      <c r="AC19" s="17"/>
      <c r="AD19" s="17"/>
      <c r="AE19" s="17">
        <v>390</v>
      </c>
      <c r="AF19" s="18">
        <f t="shared" si="0"/>
        <v>2485</v>
      </c>
      <c r="AG19" s="17" t="s">
        <v>126</v>
      </c>
    </row>
    <row r="20" spans="1:33">
      <c r="A20" s="17" t="s">
        <v>50</v>
      </c>
      <c r="B20" s="17"/>
      <c r="C20" s="17"/>
      <c r="D20" s="17">
        <v>55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>
        <f t="shared" si="0"/>
        <v>55</v>
      </c>
      <c r="AG20" s="17" t="s">
        <v>126</v>
      </c>
    </row>
    <row r="21" spans="1:33">
      <c r="A21" s="17" t="s">
        <v>84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1607</v>
      </c>
      <c r="Q21" s="17"/>
      <c r="R21" s="17"/>
      <c r="S21" s="17"/>
      <c r="T21" s="17"/>
      <c r="U21" s="17">
        <v>803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>
        <f t="shared" si="0"/>
        <v>2410</v>
      </c>
      <c r="AG21" s="17" t="s">
        <v>126</v>
      </c>
    </row>
    <row r="22" spans="1:33">
      <c r="A22" s="19" t="s">
        <v>96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40</v>
      </c>
      <c r="U22" s="17">
        <v>20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>
        <f t="shared" si="0"/>
        <v>60</v>
      </c>
      <c r="AG22" s="17" t="s">
        <v>126</v>
      </c>
    </row>
    <row r="23" spans="1:33">
      <c r="A23" s="17" t="s">
        <v>61</v>
      </c>
      <c r="B23" s="17"/>
      <c r="C23" s="17">
        <v>8</v>
      </c>
      <c r="D23" s="17">
        <v>10</v>
      </c>
      <c r="E23" s="17">
        <v>7</v>
      </c>
      <c r="F23" s="17"/>
      <c r="G23" s="17"/>
      <c r="H23" s="17">
        <v>8</v>
      </c>
      <c r="I23" s="17"/>
      <c r="J23" s="17">
        <v>4</v>
      </c>
      <c r="K23" s="17"/>
      <c r="L23" s="17">
        <v>10</v>
      </c>
      <c r="M23" s="17">
        <v>20</v>
      </c>
      <c r="N23" s="17">
        <v>20</v>
      </c>
      <c r="O23" s="17">
        <v>15</v>
      </c>
      <c r="P23" s="17">
        <v>15</v>
      </c>
      <c r="Q23" s="17"/>
      <c r="R23" s="17"/>
      <c r="S23" s="17"/>
      <c r="T23" s="17"/>
      <c r="U23" s="17">
        <v>25</v>
      </c>
      <c r="V23" s="17">
        <v>6</v>
      </c>
      <c r="W23" s="17">
        <v>9</v>
      </c>
      <c r="X23" s="17"/>
      <c r="Y23" s="17"/>
      <c r="Z23" s="17"/>
      <c r="AA23" s="17">
        <v>7</v>
      </c>
      <c r="AB23" s="21">
        <v>10</v>
      </c>
      <c r="AC23" s="17"/>
      <c r="AD23" s="17"/>
      <c r="AE23" s="17"/>
      <c r="AF23" s="18">
        <f t="shared" si="0"/>
        <v>174</v>
      </c>
      <c r="AG23" s="17" t="s">
        <v>125</v>
      </c>
    </row>
    <row r="24" spans="1:33">
      <c r="A24" s="17" t="s">
        <v>57</v>
      </c>
      <c r="B24" s="17"/>
      <c r="C24" s="17"/>
      <c r="D24" s="17"/>
      <c r="E24" s="17">
        <v>2125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>
        <f t="shared" si="0"/>
        <v>2125</v>
      </c>
      <c r="AG24" s="17" t="s">
        <v>126</v>
      </c>
    </row>
    <row r="25" spans="1:33">
      <c r="A25" s="19" t="s">
        <v>109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>
        <v>300</v>
      </c>
      <c r="AD25" s="17"/>
      <c r="AE25" s="17"/>
      <c r="AF25" s="18">
        <f t="shared" si="0"/>
        <v>300</v>
      </c>
      <c r="AG25" s="17" t="s">
        <v>126</v>
      </c>
    </row>
    <row r="26" spans="1:33">
      <c r="A26" s="17" t="s">
        <v>87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2812</v>
      </c>
      <c r="R26" s="17"/>
      <c r="S26" s="17"/>
      <c r="T26" s="17"/>
      <c r="U26" s="17"/>
      <c r="V26" s="17"/>
      <c r="W26" s="17"/>
      <c r="X26" s="17"/>
      <c r="Y26" s="17">
        <v>964</v>
      </c>
      <c r="Z26" s="17"/>
      <c r="AA26" s="17"/>
      <c r="AB26" s="17"/>
      <c r="AC26" s="17"/>
      <c r="AD26" s="17"/>
      <c r="AE26" s="17"/>
      <c r="AF26" s="18">
        <f t="shared" si="0"/>
        <v>3776</v>
      </c>
      <c r="AG26" s="17" t="s">
        <v>126</v>
      </c>
    </row>
    <row r="27" spans="1:33">
      <c r="A27" s="17" t="s">
        <v>92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3214</v>
      </c>
      <c r="R27" s="17"/>
      <c r="S27" s="17">
        <v>1200</v>
      </c>
      <c r="T27" s="17"/>
      <c r="U27" s="17"/>
      <c r="V27" s="17"/>
      <c r="W27" s="17"/>
      <c r="X27" s="17">
        <v>975</v>
      </c>
      <c r="Y27" s="17"/>
      <c r="Z27" s="17"/>
      <c r="AA27" s="17"/>
      <c r="AB27" s="17"/>
      <c r="AC27" s="17"/>
      <c r="AD27" s="17"/>
      <c r="AE27" s="17"/>
      <c r="AF27" s="18">
        <f t="shared" si="0"/>
        <v>5389</v>
      </c>
      <c r="AG27" s="17" t="s">
        <v>126</v>
      </c>
    </row>
    <row r="28" spans="1:33">
      <c r="A28" s="17" t="s">
        <v>22</v>
      </c>
      <c r="B28" s="17"/>
      <c r="C28" s="17">
        <v>125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>
        <v>125</v>
      </c>
      <c r="O28" s="17">
        <v>125</v>
      </c>
      <c r="P28" s="17"/>
      <c r="Q28" s="17"/>
      <c r="R28" s="17"/>
      <c r="S28" s="17"/>
      <c r="T28" s="17"/>
      <c r="U28" s="17">
        <v>210</v>
      </c>
      <c r="V28" s="17">
        <v>125</v>
      </c>
      <c r="W28" s="17"/>
      <c r="X28" s="17"/>
      <c r="Y28" s="17"/>
      <c r="Z28" s="17"/>
      <c r="AA28" s="17"/>
      <c r="AB28" s="17"/>
      <c r="AC28" s="17"/>
      <c r="AD28" s="17"/>
      <c r="AE28" s="17">
        <v>235</v>
      </c>
      <c r="AF28" s="18">
        <f t="shared" si="0"/>
        <v>945</v>
      </c>
      <c r="AG28" s="17" t="s">
        <v>126</v>
      </c>
    </row>
    <row r="29" spans="1:33">
      <c r="A29" s="17" t="s">
        <v>23</v>
      </c>
      <c r="B29" s="17"/>
      <c r="C29" s="17">
        <v>416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>
        <f t="shared" si="0"/>
        <v>416</v>
      </c>
      <c r="AG29" s="17" t="s">
        <v>126</v>
      </c>
    </row>
    <row r="30" spans="1:33">
      <c r="A30" s="19" t="s">
        <v>101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>
        <v>424</v>
      </c>
      <c r="Y30" s="17"/>
      <c r="Z30" s="17"/>
      <c r="AA30" s="17"/>
      <c r="AB30" s="17"/>
      <c r="AC30" s="17"/>
      <c r="AD30" s="17"/>
      <c r="AE30" s="17"/>
      <c r="AF30" s="18">
        <f t="shared" si="0"/>
        <v>424</v>
      </c>
      <c r="AG30" s="17" t="s">
        <v>126</v>
      </c>
    </row>
    <row r="31" spans="1:33">
      <c r="A31" s="19" t="s">
        <v>114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v>1400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>
        <f t="shared" si="0"/>
        <v>1400</v>
      </c>
      <c r="AG31" s="17" t="s">
        <v>126</v>
      </c>
    </row>
    <row r="32" spans="1:33">
      <c r="A32" s="17" t="s">
        <v>86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200</v>
      </c>
      <c r="Q32" s="17"/>
      <c r="R32" s="17"/>
      <c r="S32" s="17"/>
      <c r="T32" s="17"/>
      <c r="U32" s="17"/>
      <c r="V32" s="17"/>
      <c r="W32" s="17"/>
      <c r="X32" s="17">
        <v>200</v>
      </c>
      <c r="Y32" s="17"/>
      <c r="Z32" s="17"/>
      <c r="AA32" s="17"/>
      <c r="AB32" s="17"/>
      <c r="AC32" s="17"/>
      <c r="AD32" s="17"/>
      <c r="AE32" s="17"/>
      <c r="AF32" s="18">
        <f t="shared" si="0"/>
        <v>400</v>
      </c>
      <c r="AG32" s="17" t="s">
        <v>126</v>
      </c>
    </row>
    <row r="33" spans="1:33">
      <c r="A33" s="17" t="s">
        <v>95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v>140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8">
        <f t="shared" si="0"/>
        <v>140</v>
      </c>
      <c r="AG33" s="17" t="s">
        <v>126</v>
      </c>
    </row>
    <row r="34" spans="1:33">
      <c r="A34" s="17" t="s">
        <v>68</v>
      </c>
      <c r="B34" s="17"/>
      <c r="C34" s="17"/>
      <c r="D34" s="17"/>
      <c r="E34" s="17"/>
      <c r="F34" s="17">
        <v>148</v>
      </c>
      <c r="G34" s="17"/>
      <c r="H34" s="17"/>
      <c r="I34" s="17"/>
      <c r="J34" s="17"/>
      <c r="K34" s="17"/>
      <c r="L34" s="17"/>
      <c r="M34" s="17"/>
      <c r="N34" s="17"/>
      <c r="O34" s="17">
        <v>197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8">
        <f t="shared" si="0"/>
        <v>345</v>
      </c>
      <c r="AG34" s="17" t="s">
        <v>126</v>
      </c>
    </row>
    <row r="35" spans="1:33">
      <c r="A35" s="19" t="s">
        <v>100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>
        <v>467</v>
      </c>
      <c r="W35" s="17"/>
      <c r="X35" s="17"/>
      <c r="Y35" s="17"/>
      <c r="Z35" s="17"/>
      <c r="AA35" s="17"/>
      <c r="AB35" s="17"/>
      <c r="AC35" s="17"/>
      <c r="AD35" s="17"/>
      <c r="AE35" s="17"/>
      <c r="AF35" s="18">
        <f t="shared" ref="AF35:AF66" si="1">SUM(B35:AE35)</f>
        <v>467</v>
      </c>
      <c r="AG35" s="17" t="s">
        <v>126</v>
      </c>
    </row>
    <row r="36" spans="1:33">
      <c r="A36" s="17" t="s">
        <v>89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v>590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8">
        <f t="shared" si="1"/>
        <v>590</v>
      </c>
      <c r="AG36" s="17" t="s">
        <v>126</v>
      </c>
    </row>
    <row r="37" spans="1:33">
      <c r="A37" s="17" t="s">
        <v>80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>
        <v>3428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>
        <f t="shared" si="1"/>
        <v>3428</v>
      </c>
      <c r="AG37" s="17" t="s">
        <v>126</v>
      </c>
    </row>
    <row r="38" spans="1:33">
      <c r="A38" s="17" t="s">
        <v>9</v>
      </c>
      <c r="B38" s="17">
        <v>70</v>
      </c>
      <c r="C38" s="17">
        <v>11</v>
      </c>
      <c r="D38" s="17"/>
      <c r="E38" s="17">
        <v>20</v>
      </c>
      <c r="F38" s="17">
        <v>58</v>
      </c>
      <c r="G38" s="17">
        <v>12</v>
      </c>
      <c r="H38" s="17">
        <v>564</v>
      </c>
      <c r="I38" s="17">
        <v>58</v>
      </c>
      <c r="J38" s="17">
        <v>411</v>
      </c>
      <c r="K38" s="17">
        <v>176</v>
      </c>
      <c r="L38" s="17">
        <v>117</v>
      </c>
      <c r="M38" s="17">
        <v>29</v>
      </c>
      <c r="N38" s="17">
        <v>35</v>
      </c>
      <c r="O38" s="17">
        <v>41</v>
      </c>
      <c r="P38" s="17">
        <v>24</v>
      </c>
      <c r="Q38" s="17">
        <v>41</v>
      </c>
      <c r="R38" s="17">
        <v>47</v>
      </c>
      <c r="S38" s="17">
        <v>235</v>
      </c>
      <c r="T38" s="17">
        <v>82</v>
      </c>
      <c r="U38" s="17">
        <v>82</v>
      </c>
      <c r="V38" s="17"/>
      <c r="W38" s="17">
        <v>41</v>
      </c>
      <c r="X38" s="17"/>
      <c r="Y38" s="17"/>
      <c r="Z38" s="17"/>
      <c r="AA38" s="17"/>
      <c r="AB38" s="17"/>
      <c r="AC38" s="17"/>
      <c r="AD38" s="17"/>
      <c r="AE38" s="17"/>
      <c r="AF38" s="18">
        <f t="shared" si="1"/>
        <v>2154</v>
      </c>
      <c r="AG38" s="17" t="s">
        <v>126</v>
      </c>
    </row>
    <row r="39" spans="1:33">
      <c r="A39" s="17" t="s">
        <v>63</v>
      </c>
      <c r="B39" s="17"/>
      <c r="C39" s="17"/>
      <c r="D39" s="17"/>
      <c r="E39" s="17"/>
      <c r="F39" s="17">
        <v>27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67</v>
      </c>
      <c r="R39" s="17"/>
      <c r="S39" s="17">
        <v>36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8">
        <f t="shared" si="1"/>
        <v>130</v>
      </c>
      <c r="AG39" s="17" t="s">
        <v>126</v>
      </c>
    </row>
    <row r="40" spans="1:33">
      <c r="A40" s="19" t="s">
        <v>105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>
        <v>520</v>
      </c>
      <c r="Z40" s="17"/>
      <c r="AA40" s="17"/>
      <c r="AB40" s="17"/>
      <c r="AC40" s="17"/>
      <c r="AD40" s="17"/>
      <c r="AE40" s="17"/>
      <c r="AF40" s="18">
        <f t="shared" si="1"/>
        <v>520</v>
      </c>
      <c r="AG40" s="17" t="s">
        <v>126</v>
      </c>
    </row>
    <row r="41" spans="1:33">
      <c r="A41" s="19" t="s">
        <v>121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>
        <v>830</v>
      </c>
      <c r="AA41" s="17"/>
      <c r="AB41" s="17"/>
      <c r="AC41" s="17"/>
      <c r="AD41" s="17"/>
      <c r="AE41" s="17"/>
      <c r="AF41" s="18">
        <f t="shared" si="1"/>
        <v>830</v>
      </c>
      <c r="AG41" s="17" t="s">
        <v>126</v>
      </c>
    </row>
    <row r="42" spans="1:33">
      <c r="A42" s="17" t="s">
        <v>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500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8">
        <f t="shared" si="1"/>
        <v>500</v>
      </c>
      <c r="AG42" s="17" t="s">
        <v>126</v>
      </c>
    </row>
    <row r="43" spans="1:33">
      <c r="A43" s="17" t="s">
        <v>21</v>
      </c>
      <c r="B43" s="17"/>
      <c r="C43" s="17">
        <v>78</v>
      </c>
      <c r="D43" s="17"/>
      <c r="E43" s="17"/>
      <c r="F43" s="17"/>
      <c r="G43" s="17"/>
      <c r="H43" s="17"/>
      <c r="I43" s="17"/>
      <c r="J43" s="17">
        <v>118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>
        <f t="shared" si="1"/>
        <v>196</v>
      </c>
      <c r="AG43" s="17" t="s">
        <v>126</v>
      </c>
    </row>
    <row r="44" spans="1:33">
      <c r="A44" s="19" t="s">
        <v>110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>
        <v>385</v>
      </c>
      <c r="AE44" s="17">
        <v>150</v>
      </c>
      <c r="AF44" s="18">
        <f t="shared" si="1"/>
        <v>535</v>
      </c>
      <c r="AG44" s="17" t="s">
        <v>126</v>
      </c>
    </row>
    <row r="45" spans="1:33">
      <c r="A45" s="17" t="s">
        <v>76</v>
      </c>
      <c r="B45" s="17"/>
      <c r="C45" s="17"/>
      <c r="D45" s="17"/>
      <c r="E45" s="17"/>
      <c r="F45" s="17"/>
      <c r="G45" s="17"/>
      <c r="H45" s="17"/>
      <c r="I45" s="17"/>
      <c r="J45" s="17">
        <v>1100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>
        <v>1100</v>
      </c>
      <c r="X45" s="17"/>
      <c r="Y45" s="17"/>
      <c r="Z45" s="17"/>
      <c r="AA45" s="17"/>
      <c r="AB45" s="17"/>
      <c r="AC45" s="17"/>
      <c r="AD45" s="17">
        <v>550</v>
      </c>
      <c r="AE45" s="17">
        <v>550</v>
      </c>
      <c r="AF45" s="18">
        <f t="shared" si="1"/>
        <v>3300</v>
      </c>
      <c r="AG45" s="17" t="s">
        <v>126</v>
      </c>
    </row>
    <row r="46" spans="1:33">
      <c r="A46" s="17" t="s">
        <v>17</v>
      </c>
      <c r="B46" s="17">
        <v>235</v>
      </c>
      <c r="C46" s="17">
        <v>107</v>
      </c>
      <c r="D46" s="17">
        <v>80</v>
      </c>
      <c r="E46" s="17"/>
      <c r="F46" s="17">
        <v>281</v>
      </c>
      <c r="G46" s="17">
        <v>535</v>
      </c>
      <c r="H46" s="17">
        <v>428</v>
      </c>
      <c r="I46" s="17">
        <v>535</v>
      </c>
      <c r="J46" s="17">
        <v>107</v>
      </c>
      <c r="K46" s="17">
        <v>267</v>
      </c>
      <c r="L46" s="17">
        <v>161</v>
      </c>
      <c r="M46" s="17">
        <v>178</v>
      </c>
      <c r="N46" s="17">
        <v>44</v>
      </c>
      <c r="O46" s="17">
        <v>535</v>
      </c>
      <c r="P46" s="17">
        <v>535</v>
      </c>
      <c r="Q46" s="17">
        <v>535</v>
      </c>
      <c r="R46" s="17">
        <v>535</v>
      </c>
      <c r="S46" s="17">
        <v>321</v>
      </c>
      <c r="T46" s="17">
        <v>321</v>
      </c>
      <c r="U46" s="17"/>
      <c r="V46" s="17"/>
      <c r="W46" s="17">
        <v>107</v>
      </c>
      <c r="X46" s="17">
        <v>375</v>
      </c>
      <c r="Y46" s="17"/>
      <c r="Z46" s="17"/>
      <c r="AA46" s="17"/>
      <c r="AB46" s="17">
        <v>360</v>
      </c>
      <c r="AC46" s="17">
        <v>323</v>
      </c>
      <c r="AD46" s="17">
        <v>535</v>
      </c>
      <c r="AE46" s="17">
        <v>321</v>
      </c>
      <c r="AF46" s="18">
        <f t="shared" si="1"/>
        <v>7761</v>
      </c>
      <c r="AG46" s="17" t="s">
        <v>126</v>
      </c>
    </row>
    <row r="47" spans="1:33">
      <c r="A47" s="21" t="s">
        <v>60</v>
      </c>
      <c r="B47" s="17"/>
      <c r="C47" s="17"/>
      <c r="D47" s="17"/>
      <c r="E47" s="17">
        <v>20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>
        <v>53</v>
      </c>
      <c r="V47" s="17">
        <v>315</v>
      </c>
      <c r="W47" s="17"/>
      <c r="X47" s="17"/>
      <c r="Y47" s="17">
        <v>107</v>
      </c>
      <c r="Z47" s="17">
        <v>133</v>
      </c>
      <c r="AA47" s="23">
        <v>80</v>
      </c>
      <c r="AB47" s="17"/>
      <c r="AC47" s="17"/>
      <c r="AD47" s="17"/>
      <c r="AE47" s="17"/>
      <c r="AF47" s="18">
        <f t="shared" si="1"/>
        <v>708</v>
      </c>
      <c r="AG47" s="17" t="s">
        <v>126</v>
      </c>
    </row>
    <row r="48" spans="1:33">
      <c r="A48" s="17" t="s">
        <v>81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>
        <v>125</v>
      </c>
      <c r="N48" s="17"/>
      <c r="O48" s="17"/>
      <c r="P48" s="17"/>
      <c r="Q48" s="17"/>
      <c r="R48" s="17"/>
      <c r="S48" s="17"/>
      <c r="T48" s="17"/>
      <c r="U48" s="17"/>
      <c r="V48" s="17"/>
      <c r="W48" s="17">
        <v>20</v>
      </c>
      <c r="X48" s="17"/>
      <c r="Y48" s="17"/>
      <c r="Z48" s="17"/>
      <c r="AA48" s="17"/>
      <c r="AB48" s="17">
        <v>50</v>
      </c>
      <c r="AC48" s="17"/>
      <c r="AD48" s="17"/>
      <c r="AE48" s="17"/>
      <c r="AF48" s="18">
        <f t="shared" si="1"/>
        <v>195</v>
      </c>
      <c r="AG48" s="17" t="s">
        <v>126</v>
      </c>
    </row>
    <row r="49" spans="1:33">
      <c r="A49" s="19" t="s">
        <v>112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v>387</v>
      </c>
      <c r="AA49" s="17"/>
      <c r="AB49" s="17"/>
      <c r="AC49" s="17"/>
      <c r="AD49" s="17"/>
      <c r="AE49" s="17"/>
      <c r="AF49" s="18">
        <f t="shared" si="1"/>
        <v>387</v>
      </c>
      <c r="AG49" s="17" t="s">
        <v>126</v>
      </c>
    </row>
    <row r="50" spans="1:33">
      <c r="A50" s="19" t="s">
        <v>113</v>
      </c>
      <c r="B50" s="17"/>
      <c r="C50" s="17">
        <v>265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>
        <v>250</v>
      </c>
      <c r="Y50" s="17"/>
      <c r="Z50" s="17"/>
      <c r="AA50" s="17">
        <v>133</v>
      </c>
      <c r="AB50" s="17">
        <v>900</v>
      </c>
      <c r="AC50" s="17">
        <v>1200</v>
      </c>
      <c r="AD50" s="17"/>
      <c r="AE50" s="17"/>
      <c r="AF50" s="18">
        <f t="shared" si="1"/>
        <v>2748</v>
      </c>
      <c r="AG50" s="17" t="s">
        <v>126</v>
      </c>
    </row>
    <row r="51" spans="1:33">
      <c r="A51" s="17" t="s">
        <v>94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>
        <v>675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8">
        <f t="shared" si="1"/>
        <v>675</v>
      </c>
      <c r="AG51" s="17" t="s">
        <v>126</v>
      </c>
    </row>
    <row r="52" spans="1:33">
      <c r="A52" s="17" t="s">
        <v>14</v>
      </c>
      <c r="B52" s="17">
        <v>351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>
        <f t="shared" si="1"/>
        <v>351</v>
      </c>
      <c r="AG52" s="17" t="s">
        <v>126</v>
      </c>
    </row>
    <row r="53" spans="1:33">
      <c r="A53" s="17" t="s">
        <v>7</v>
      </c>
      <c r="B53" s="17">
        <v>180</v>
      </c>
      <c r="C53" s="17"/>
      <c r="D53" s="17">
        <v>105</v>
      </c>
      <c r="E53" s="17">
        <v>125</v>
      </c>
      <c r="F53" s="17">
        <v>180</v>
      </c>
      <c r="G53" s="17">
        <v>75</v>
      </c>
      <c r="H53" s="17">
        <v>125</v>
      </c>
      <c r="I53" s="17">
        <v>630</v>
      </c>
      <c r="J53" s="17">
        <v>375</v>
      </c>
      <c r="K53" s="17">
        <v>125</v>
      </c>
      <c r="L53" s="17">
        <v>125</v>
      </c>
      <c r="M53" s="17"/>
      <c r="N53" s="17"/>
      <c r="O53" s="17"/>
      <c r="P53" s="17">
        <v>125</v>
      </c>
      <c r="Q53" s="17"/>
      <c r="R53" s="17">
        <v>50</v>
      </c>
      <c r="S53" s="17">
        <v>140</v>
      </c>
      <c r="T53" s="17">
        <v>158</v>
      </c>
      <c r="U53" s="17"/>
      <c r="V53" s="17"/>
      <c r="W53" s="17">
        <v>210</v>
      </c>
      <c r="X53" s="17"/>
      <c r="Y53" s="17">
        <v>250</v>
      </c>
      <c r="Z53" s="17"/>
      <c r="AA53" s="17"/>
      <c r="AB53" s="17"/>
      <c r="AC53" s="17"/>
      <c r="AD53" s="17">
        <v>125</v>
      </c>
      <c r="AE53" s="17"/>
      <c r="AF53" s="18">
        <f t="shared" si="1"/>
        <v>3103</v>
      </c>
      <c r="AG53" s="17" t="s">
        <v>126</v>
      </c>
    </row>
    <row r="54" spans="1:33">
      <c r="A54" s="17" t="s">
        <v>69</v>
      </c>
      <c r="B54" s="17"/>
      <c r="C54" s="17"/>
      <c r="D54" s="17"/>
      <c r="E54" s="17"/>
      <c r="F54" s="17">
        <v>200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8">
        <f t="shared" si="1"/>
        <v>200</v>
      </c>
      <c r="AG54" s="17" t="s">
        <v>126</v>
      </c>
    </row>
    <row r="55" spans="1:33">
      <c r="A55" s="17" t="s">
        <v>10</v>
      </c>
      <c r="B55" s="17">
        <v>64</v>
      </c>
      <c r="C55" s="17">
        <v>188</v>
      </c>
      <c r="D55" s="17">
        <v>113</v>
      </c>
      <c r="E55" s="17"/>
      <c r="F55" s="17">
        <v>86</v>
      </c>
      <c r="G55" s="17">
        <v>64</v>
      </c>
      <c r="H55" s="17">
        <v>578</v>
      </c>
      <c r="I55" s="17">
        <v>80</v>
      </c>
      <c r="J55" s="17">
        <v>421</v>
      </c>
      <c r="K55" s="17">
        <v>180</v>
      </c>
      <c r="L55" s="17">
        <v>361</v>
      </c>
      <c r="M55" s="17"/>
      <c r="N55" s="17"/>
      <c r="O55" s="17">
        <v>37</v>
      </c>
      <c r="P55" s="17">
        <v>150</v>
      </c>
      <c r="Q55" s="17">
        <v>37</v>
      </c>
      <c r="R55" s="17">
        <v>43</v>
      </c>
      <c r="S55" s="17">
        <v>38</v>
      </c>
      <c r="T55" s="17">
        <v>75</v>
      </c>
      <c r="U55" s="17"/>
      <c r="V55" s="17">
        <v>858</v>
      </c>
      <c r="W55" s="17">
        <v>37</v>
      </c>
      <c r="X55" s="17"/>
      <c r="Y55" s="17"/>
      <c r="Z55" s="17"/>
      <c r="AA55" s="17"/>
      <c r="AB55" s="17"/>
      <c r="AC55" s="17"/>
      <c r="AD55" s="17"/>
      <c r="AE55" s="17"/>
      <c r="AF55" s="18">
        <f t="shared" si="1"/>
        <v>3410</v>
      </c>
      <c r="AG55" s="17" t="s">
        <v>126</v>
      </c>
    </row>
    <row r="56" spans="1:33">
      <c r="A56" s="17" t="s">
        <v>78</v>
      </c>
      <c r="B56" s="17"/>
      <c r="C56" s="17"/>
      <c r="D56" s="17"/>
      <c r="E56" s="17"/>
      <c r="F56" s="17"/>
      <c r="G56" s="17"/>
      <c r="H56" s="17"/>
      <c r="I56" s="17"/>
      <c r="J56" s="17"/>
      <c r="K56" s="17">
        <v>625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>
        <f t="shared" si="1"/>
        <v>625</v>
      </c>
      <c r="AG56" s="17" t="s">
        <v>126</v>
      </c>
    </row>
    <row r="57" spans="1:33">
      <c r="A57" s="17" t="s">
        <v>15</v>
      </c>
      <c r="B57" s="17">
        <v>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>
        <f t="shared" si="1"/>
        <v>45</v>
      </c>
      <c r="AG57" s="17" t="s">
        <v>126</v>
      </c>
    </row>
    <row r="58" spans="1:33">
      <c r="A58" s="19" t="s">
        <v>119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>
        <v>177</v>
      </c>
      <c r="Y58" s="17"/>
      <c r="Z58" s="17"/>
      <c r="AA58" s="17"/>
      <c r="AB58" s="17"/>
      <c r="AC58" s="17"/>
      <c r="AD58" s="17"/>
      <c r="AE58" s="17">
        <v>280</v>
      </c>
      <c r="AF58" s="18">
        <f t="shared" si="1"/>
        <v>457</v>
      </c>
      <c r="AG58" s="17" t="s">
        <v>126</v>
      </c>
    </row>
    <row r="59" spans="1:33">
      <c r="A59" s="19" t="s">
        <v>120</v>
      </c>
      <c r="B59" s="17"/>
      <c r="C59" s="17">
        <v>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8">
        <f t="shared" si="1"/>
        <v>8</v>
      </c>
      <c r="AG59" s="17" t="s">
        <v>126</v>
      </c>
    </row>
    <row r="60" spans="1:33">
      <c r="A60" s="20" t="s">
        <v>116</v>
      </c>
      <c r="B60" s="24">
        <v>4</v>
      </c>
      <c r="C60" s="17">
        <v>17</v>
      </c>
      <c r="D60" s="17"/>
      <c r="E60" s="17">
        <v>15</v>
      </c>
      <c r="F60" s="17"/>
      <c r="G60" s="17"/>
      <c r="H60" s="17">
        <v>8</v>
      </c>
      <c r="I60" s="17"/>
      <c r="J60" s="17"/>
      <c r="K60" s="17"/>
      <c r="L60" s="17"/>
      <c r="M60" s="17">
        <v>16</v>
      </c>
      <c r="N60" s="17">
        <v>16</v>
      </c>
      <c r="O60" s="17">
        <v>15</v>
      </c>
      <c r="P60" s="17">
        <v>30</v>
      </c>
      <c r="Q60" s="17"/>
      <c r="R60" s="17">
        <v>15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8">
        <f t="shared" si="1"/>
        <v>136</v>
      </c>
      <c r="AG60" s="17" t="s">
        <v>126</v>
      </c>
    </row>
    <row r="61" spans="1:33">
      <c r="A61" s="17" t="s">
        <v>53</v>
      </c>
      <c r="B61" s="17"/>
      <c r="C61" s="17"/>
      <c r="D61" s="17">
        <v>120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8">
        <f t="shared" si="1"/>
        <v>120</v>
      </c>
      <c r="AG61" s="17" t="s">
        <v>126</v>
      </c>
    </row>
    <row r="62" spans="1:33">
      <c r="A62" s="17" t="s">
        <v>11</v>
      </c>
      <c r="B62" s="17">
        <v>1075</v>
      </c>
      <c r="C62" s="17"/>
      <c r="D62" s="17"/>
      <c r="E62" s="17"/>
      <c r="F62" s="17"/>
      <c r="G62" s="17"/>
      <c r="H62" s="17">
        <v>968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8">
        <f t="shared" si="1"/>
        <v>2043</v>
      </c>
      <c r="AG62" s="17" t="s">
        <v>126</v>
      </c>
    </row>
    <row r="63" spans="1:33">
      <c r="A63" s="17" t="s">
        <v>72</v>
      </c>
      <c r="B63" s="17"/>
      <c r="C63" s="17"/>
      <c r="D63" s="17">
        <v>1290</v>
      </c>
      <c r="E63" s="17"/>
      <c r="F63" s="17">
        <v>1290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>
        <f t="shared" si="1"/>
        <v>2580</v>
      </c>
      <c r="AG63" s="17" t="s">
        <v>126</v>
      </c>
    </row>
    <row r="64" spans="1:33">
      <c r="A64" s="17" t="s">
        <v>73</v>
      </c>
      <c r="B64" s="17"/>
      <c r="C64" s="17"/>
      <c r="D64" s="17"/>
      <c r="E64" s="17"/>
      <c r="F64" s="17"/>
      <c r="G64" s="17">
        <v>1612</v>
      </c>
      <c r="H64" s="17"/>
      <c r="I64" s="17"/>
      <c r="J64" s="17"/>
      <c r="K64" s="17">
        <v>750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8">
        <f t="shared" si="1"/>
        <v>2362</v>
      </c>
      <c r="AG64" s="17" t="s">
        <v>126</v>
      </c>
    </row>
    <row r="65" spans="1:33">
      <c r="A65" s="19" t="s">
        <v>117</v>
      </c>
      <c r="B65" s="17"/>
      <c r="C65" s="17"/>
      <c r="D65" s="17"/>
      <c r="E65" s="17"/>
      <c r="F65" s="17"/>
      <c r="G65" s="17"/>
      <c r="H65" s="17"/>
      <c r="I65" s="17"/>
      <c r="J65" s="17">
        <v>886</v>
      </c>
      <c r="K65" s="17"/>
      <c r="L65" s="17"/>
      <c r="M65" s="17"/>
      <c r="N65" s="17"/>
      <c r="O65" s="17">
        <v>1030</v>
      </c>
      <c r="P65" s="17"/>
      <c r="Q65" s="17"/>
      <c r="R65" s="17">
        <v>412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8">
        <f t="shared" si="1"/>
        <v>2328</v>
      </c>
      <c r="AG65" s="17" t="s">
        <v>126</v>
      </c>
    </row>
    <row r="66" spans="1:33">
      <c r="A66" s="19" t="s">
        <v>97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v>50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8">
        <f t="shared" si="1"/>
        <v>50</v>
      </c>
      <c r="AG66" s="17" t="s">
        <v>126</v>
      </c>
    </row>
    <row r="67" spans="1:33">
      <c r="A67" s="17" t="s">
        <v>52</v>
      </c>
      <c r="B67" s="17"/>
      <c r="C67" s="17"/>
      <c r="D67" s="17">
        <v>70</v>
      </c>
      <c r="E67" s="17"/>
      <c r="F67" s="17"/>
      <c r="G67" s="17"/>
      <c r="H67" s="17">
        <v>300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>
        <v>480</v>
      </c>
      <c r="AC67" s="17"/>
      <c r="AD67" s="17"/>
      <c r="AE67" s="17"/>
      <c r="AF67" s="18">
        <f t="shared" ref="AF67:AF89" si="2">SUM(B67:AE67)</f>
        <v>850</v>
      </c>
      <c r="AG67" s="17" t="s">
        <v>126</v>
      </c>
    </row>
    <row r="68" spans="1:33">
      <c r="A68" s="19" t="s">
        <v>102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>
        <v>440</v>
      </c>
      <c r="Z68" s="17"/>
      <c r="AA68" s="17"/>
      <c r="AB68" s="17"/>
      <c r="AC68" s="17"/>
      <c r="AD68" s="17"/>
      <c r="AE68" s="17"/>
      <c r="AF68" s="18">
        <f t="shared" si="2"/>
        <v>440</v>
      </c>
      <c r="AG68" s="17" t="s">
        <v>126</v>
      </c>
    </row>
    <row r="69" spans="1:33">
      <c r="A69" s="20" t="s">
        <v>98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500</v>
      </c>
      <c r="V69" s="17"/>
      <c r="W69" s="17"/>
      <c r="X69" s="17"/>
      <c r="Y69" s="17"/>
      <c r="Z69" s="17"/>
      <c r="AA69" s="17"/>
      <c r="AB69" s="17"/>
      <c r="AC69" s="17">
        <v>1250</v>
      </c>
      <c r="AD69" s="17">
        <v>1250</v>
      </c>
      <c r="AE69" s="17"/>
      <c r="AF69" s="18">
        <f t="shared" si="2"/>
        <v>3000</v>
      </c>
      <c r="AG69" s="17" t="s">
        <v>126</v>
      </c>
    </row>
    <row r="70" spans="1:33">
      <c r="A70" s="19" t="s">
        <v>99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>
        <v>500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>
        <f t="shared" si="2"/>
        <v>500</v>
      </c>
      <c r="AG70" s="17" t="s">
        <v>126</v>
      </c>
    </row>
    <row r="71" spans="1:33">
      <c r="A71" s="21" t="s">
        <v>16</v>
      </c>
      <c r="B71" s="17"/>
      <c r="C71" s="17">
        <v>60</v>
      </c>
      <c r="D71" s="17">
        <v>20</v>
      </c>
      <c r="E71" s="17"/>
      <c r="F71" s="17"/>
      <c r="G71" s="17"/>
      <c r="H71" s="17"/>
      <c r="I71" s="17">
        <v>25</v>
      </c>
      <c r="J71" s="17"/>
      <c r="K71" s="17">
        <v>25</v>
      </c>
      <c r="L71" s="17"/>
      <c r="M71" s="17"/>
      <c r="N71" s="17">
        <v>25</v>
      </c>
      <c r="O71" s="17">
        <v>30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>
        <v>7</v>
      </c>
      <c r="AB71" s="17"/>
      <c r="AC71" s="17"/>
      <c r="AD71" s="17"/>
      <c r="AE71" s="17"/>
      <c r="AF71" s="18">
        <f t="shared" si="2"/>
        <v>192</v>
      </c>
      <c r="AG71" s="17" t="s">
        <v>126</v>
      </c>
    </row>
    <row r="72" spans="1:33">
      <c r="A72" s="22" t="s">
        <v>118</v>
      </c>
      <c r="B72" s="17">
        <v>10</v>
      </c>
      <c r="C72" s="17"/>
      <c r="D72" s="17"/>
      <c r="E72" s="17">
        <v>30</v>
      </c>
      <c r="F72" s="17"/>
      <c r="G72" s="17">
        <v>50</v>
      </c>
      <c r="H72" s="17">
        <v>50</v>
      </c>
      <c r="I72" s="17"/>
      <c r="J72" s="17">
        <v>25</v>
      </c>
      <c r="K72" s="17"/>
      <c r="L72" s="17">
        <v>75</v>
      </c>
      <c r="M72" s="17">
        <v>15</v>
      </c>
      <c r="N72" s="17"/>
      <c r="O72" s="17"/>
      <c r="P72" s="17">
        <v>45</v>
      </c>
      <c r="Q72" s="17"/>
      <c r="R72" s="17">
        <v>45</v>
      </c>
      <c r="S72" s="17">
        <v>45</v>
      </c>
      <c r="T72" s="17">
        <v>30</v>
      </c>
      <c r="U72" s="17">
        <v>15</v>
      </c>
      <c r="V72" s="17">
        <v>45</v>
      </c>
      <c r="W72" s="17">
        <v>15</v>
      </c>
      <c r="X72" s="17"/>
      <c r="Y72" s="17"/>
      <c r="Z72" s="17"/>
      <c r="AA72" s="17"/>
      <c r="AB72" s="17"/>
      <c r="AC72" s="17"/>
      <c r="AD72" s="17"/>
      <c r="AE72" s="17"/>
      <c r="AF72" s="18">
        <f t="shared" si="2"/>
        <v>495</v>
      </c>
      <c r="AG72" s="17" t="s">
        <v>126</v>
      </c>
    </row>
    <row r="73" spans="1:33">
      <c r="A73" s="19" t="s">
        <v>106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>
        <v>150</v>
      </c>
      <c r="Z73" s="17"/>
      <c r="AA73" s="17"/>
      <c r="AB73" s="17"/>
      <c r="AC73" s="17"/>
      <c r="AD73" s="17"/>
      <c r="AE73" s="17">
        <v>105</v>
      </c>
      <c r="AF73" s="18">
        <f t="shared" si="2"/>
        <v>255</v>
      </c>
      <c r="AG73" s="17" t="s">
        <v>126</v>
      </c>
    </row>
    <row r="74" spans="1:33">
      <c r="A74" s="17" t="s">
        <v>20</v>
      </c>
      <c r="B74" s="17"/>
      <c r="C74" s="17">
        <v>1040</v>
      </c>
      <c r="D74" s="17"/>
      <c r="E74" s="17"/>
      <c r="F74" s="17"/>
      <c r="G74" s="17"/>
      <c r="H74" s="17">
        <v>750</v>
      </c>
      <c r="I74" s="17"/>
      <c r="J74" s="17"/>
      <c r="K74" s="17">
        <v>600</v>
      </c>
      <c r="L74" s="17">
        <v>1300</v>
      </c>
      <c r="M74" s="17"/>
      <c r="N74" s="17"/>
      <c r="O74" s="17"/>
      <c r="P74" s="17">
        <v>720</v>
      </c>
      <c r="Q74" s="17">
        <v>450</v>
      </c>
      <c r="R74" s="17"/>
      <c r="S74" s="17"/>
      <c r="T74" s="17">
        <v>540</v>
      </c>
      <c r="U74" s="17"/>
      <c r="V74" s="17"/>
      <c r="W74" s="17">
        <v>540</v>
      </c>
      <c r="X74" s="17"/>
      <c r="Y74" s="17"/>
      <c r="Z74" s="17"/>
      <c r="AA74" s="17"/>
      <c r="AB74" s="17"/>
      <c r="AC74" s="17"/>
      <c r="AD74" s="17"/>
      <c r="AE74" s="17"/>
      <c r="AF74" s="18">
        <f t="shared" si="2"/>
        <v>5940</v>
      </c>
      <c r="AG74" s="17" t="s">
        <v>126</v>
      </c>
    </row>
    <row r="75" spans="1:33">
      <c r="A75" s="17" t="s">
        <v>91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36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8">
        <f t="shared" si="2"/>
        <v>36</v>
      </c>
      <c r="AG75" s="17" t="s">
        <v>126</v>
      </c>
    </row>
    <row r="76" spans="1:33">
      <c r="A76" s="17" t="s">
        <v>66</v>
      </c>
      <c r="B76" s="17"/>
      <c r="C76" s="17"/>
      <c r="D76" s="17"/>
      <c r="E76" s="17"/>
      <c r="F76" s="17">
        <v>580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8">
        <f t="shared" si="2"/>
        <v>580</v>
      </c>
      <c r="AG76" s="17" t="s">
        <v>126</v>
      </c>
    </row>
    <row r="77" spans="1:33">
      <c r="A77" s="17" t="s">
        <v>74</v>
      </c>
      <c r="B77" s="17"/>
      <c r="C77" s="17"/>
      <c r="D77" s="17"/>
      <c r="E77" s="17"/>
      <c r="F77" s="17"/>
      <c r="G77" s="17"/>
      <c r="H77" s="17"/>
      <c r="I77" s="17">
        <v>50</v>
      </c>
      <c r="J77" s="17"/>
      <c r="K77" s="17">
        <v>225</v>
      </c>
      <c r="L77" s="17"/>
      <c r="M77" s="17"/>
      <c r="N77" s="17"/>
      <c r="O77" s="17">
        <v>20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8">
        <f t="shared" si="2"/>
        <v>295</v>
      </c>
      <c r="AG77" s="17" t="s">
        <v>126</v>
      </c>
    </row>
    <row r="78" spans="1:33">
      <c r="A78" s="17" t="s">
        <v>90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>
        <v>38</v>
      </c>
      <c r="R78" s="17"/>
      <c r="S78" s="17"/>
      <c r="T78" s="17">
        <v>52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8">
        <f t="shared" si="2"/>
        <v>90</v>
      </c>
      <c r="AG78" s="17" t="s">
        <v>126</v>
      </c>
    </row>
    <row r="79" spans="1:33">
      <c r="A79" s="21" t="s">
        <v>19</v>
      </c>
      <c r="B79" s="17"/>
      <c r="C79" s="17">
        <v>2760</v>
      </c>
      <c r="D79" s="17"/>
      <c r="E79" s="17"/>
      <c r="F79" s="17">
        <v>1183</v>
      </c>
      <c r="G79" s="17"/>
      <c r="H79" s="17">
        <v>1500</v>
      </c>
      <c r="I79" s="17"/>
      <c r="J79" s="17"/>
      <c r="K79" s="17"/>
      <c r="L79" s="17">
        <v>1690</v>
      </c>
      <c r="M79" s="17">
        <v>1014</v>
      </c>
      <c r="N79" s="17"/>
      <c r="O79" s="17"/>
      <c r="P79" s="17"/>
      <c r="Q79" s="17"/>
      <c r="R79" s="17"/>
      <c r="S79" s="17">
        <v>1084</v>
      </c>
      <c r="T79" s="17"/>
      <c r="U79" s="17"/>
      <c r="V79" s="17"/>
      <c r="W79" s="17">
        <v>507</v>
      </c>
      <c r="X79" s="17"/>
      <c r="Y79" s="17"/>
      <c r="Z79" s="17"/>
      <c r="AA79" s="17"/>
      <c r="AB79" s="17"/>
      <c r="AC79" s="17"/>
      <c r="AD79" s="17"/>
      <c r="AE79" s="17"/>
      <c r="AF79" s="18">
        <f t="shared" si="2"/>
        <v>9738</v>
      </c>
      <c r="AG79" s="17" t="s">
        <v>126</v>
      </c>
    </row>
    <row r="80" spans="1:33">
      <c r="A80" s="19" t="s">
        <v>104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>
        <v>225</v>
      </c>
      <c r="Z80" s="17"/>
      <c r="AA80" s="17"/>
      <c r="AB80" s="17">
        <v>1350</v>
      </c>
      <c r="AC80" s="17">
        <v>1125</v>
      </c>
      <c r="AD80" s="17">
        <v>563</v>
      </c>
      <c r="AE80" s="17"/>
      <c r="AF80" s="18">
        <f t="shared" si="2"/>
        <v>3263</v>
      </c>
      <c r="AG80" s="17" t="s">
        <v>126</v>
      </c>
    </row>
    <row r="81" spans="1:33">
      <c r="A81" s="19" t="s">
        <v>111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>
        <v>150</v>
      </c>
      <c r="AF81" s="18">
        <f t="shared" si="2"/>
        <v>150</v>
      </c>
      <c r="AG81" s="17" t="s">
        <v>126</v>
      </c>
    </row>
    <row r="82" spans="1:33">
      <c r="A82" s="19" t="s">
        <v>103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>
        <v>450</v>
      </c>
      <c r="Y82" s="17"/>
      <c r="Z82" s="17">
        <v>150</v>
      </c>
      <c r="AA82" s="17">
        <v>300</v>
      </c>
      <c r="AB82" s="17"/>
      <c r="AC82" s="17"/>
      <c r="AD82" s="17"/>
      <c r="AE82" s="17"/>
      <c r="AF82" s="18">
        <f t="shared" si="2"/>
        <v>900</v>
      </c>
      <c r="AG82" s="17" t="s">
        <v>126</v>
      </c>
    </row>
    <row r="83" spans="1:33">
      <c r="A83" s="17" t="s">
        <v>93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>
        <v>1500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8">
        <f t="shared" si="2"/>
        <v>1500</v>
      </c>
      <c r="AG83" s="17" t="s">
        <v>126</v>
      </c>
    </row>
    <row r="84" spans="1:33">
      <c r="A84" s="17" t="s">
        <v>65</v>
      </c>
      <c r="B84" s="17"/>
      <c r="C84" s="17">
        <v>715</v>
      </c>
      <c r="D84" s="17"/>
      <c r="E84" s="17"/>
      <c r="F84" s="17">
        <v>1272</v>
      </c>
      <c r="G84" s="17">
        <v>511</v>
      </c>
      <c r="H84" s="17"/>
      <c r="I84" s="17">
        <v>786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>
        <v>409</v>
      </c>
      <c r="X84" s="17"/>
      <c r="Y84" s="17"/>
      <c r="Z84" s="17"/>
      <c r="AA84" s="17"/>
      <c r="AB84" s="17"/>
      <c r="AC84" s="17"/>
      <c r="AD84" s="17"/>
      <c r="AE84" s="17"/>
      <c r="AF84" s="18">
        <f t="shared" si="2"/>
        <v>3693</v>
      </c>
      <c r="AG84" s="17" t="s">
        <v>126</v>
      </c>
    </row>
    <row r="85" spans="1:33">
      <c r="A85" s="17" t="s">
        <v>85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>
        <v>549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8">
        <f t="shared" si="2"/>
        <v>549</v>
      </c>
      <c r="AG85" s="17" t="s">
        <v>126</v>
      </c>
    </row>
    <row r="86" spans="1:33">
      <c r="A86" s="19" t="s">
        <v>8</v>
      </c>
      <c r="B86" s="17">
        <v>700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>
        <v>263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8">
        <f t="shared" si="2"/>
        <v>963</v>
      </c>
      <c r="AG86" s="17" t="s">
        <v>126</v>
      </c>
    </row>
    <row r="87" spans="1:33">
      <c r="A87" s="17" t="s">
        <v>62</v>
      </c>
      <c r="B87" s="17"/>
      <c r="C87" s="17"/>
      <c r="D87" s="17"/>
      <c r="E87" s="17"/>
      <c r="F87" s="17">
        <v>353</v>
      </c>
      <c r="G87" s="17">
        <v>777</v>
      </c>
      <c r="H87" s="17"/>
      <c r="I87" s="17">
        <v>1838</v>
      </c>
      <c r="J87" s="17"/>
      <c r="K87" s="17"/>
      <c r="L87" s="17"/>
      <c r="M87" s="17"/>
      <c r="N87" s="17"/>
      <c r="O87" s="17"/>
      <c r="P87" s="17"/>
      <c r="Q87" s="17">
        <v>70</v>
      </c>
      <c r="R87" s="17">
        <v>85</v>
      </c>
      <c r="S87" s="17">
        <v>36</v>
      </c>
      <c r="T87" s="17">
        <v>71</v>
      </c>
      <c r="U87" s="17"/>
      <c r="V87" s="17">
        <v>70</v>
      </c>
      <c r="W87" s="17"/>
      <c r="X87" s="17"/>
      <c r="Y87" s="17"/>
      <c r="Z87" s="17"/>
      <c r="AA87" s="17"/>
      <c r="AB87" s="17"/>
      <c r="AC87" s="17"/>
      <c r="AD87" s="17"/>
      <c r="AE87" s="17"/>
      <c r="AF87" s="18">
        <f t="shared" si="2"/>
        <v>3300</v>
      </c>
      <c r="AG87" s="17" t="s">
        <v>126</v>
      </c>
    </row>
    <row r="88" spans="1:33">
      <c r="A88" s="17" t="s">
        <v>75</v>
      </c>
      <c r="B88" s="17"/>
      <c r="C88" s="17"/>
      <c r="D88" s="17"/>
      <c r="E88" s="17"/>
      <c r="F88" s="17"/>
      <c r="G88" s="17"/>
      <c r="H88" s="17"/>
      <c r="I88" s="17"/>
      <c r="J88" s="17">
        <v>313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8">
        <f t="shared" si="2"/>
        <v>313</v>
      </c>
      <c r="AG88" s="17" t="s">
        <v>126</v>
      </c>
    </row>
    <row r="89" spans="1:33">
      <c r="A89" s="17" t="s">
        <v>70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>
        <v>2574</v>
      </c>
      <c r="O89" s="17"/>
      <c r="P89" s="17"/>
      <c r="Q89" s="17"/>
      <c r="R89" s="17"/>
      <c r="S89" s="17"/>
      <c r="T89" s="17"/>
      <c r="U89" s="17"/>
      <c r="V89" s="17">
        <v>160</v>
      </c>
      <c r="W89" s="17"/>
      <c r="X89" s="17"/>
      <c r="Y89" s="17"/>
      <c r="Z89" s="17"/>
      <c r="AA89" s="17"/>
      <c r="AB89" s="17"/>
      <c r="AC89" s="17"/>
      <c r="AD89" s="17"/>
      <c r="AE89" s="17"/>
      <c r="AF89" s="18">
        <f t="shared" si="2"/>
        <v>2734</v>
      </c>
      <c r="AG89" s="17" t="s">
        <v>126</v>
      </c>
    </row>
  </sheetData>
  <mergeCells count="2">
    <mergeCell ref="AF1:AG1"/>
    <mergeCell ref="A2:AG2"/>
  </mergeCells>
  <phoneticPr fontId="2" type="noConversion"/>
  <pageMargins left="0.25" right="0.25" top="0.25" bottom="0.25" header="0.5" footer="0.5"/>
  <pageSetup paperSize="9" scale="9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B24" sqref="B24"/>
    </sheetView>
  </sheetViews>
  <sheetFormatPr defaultRowHeight="12.75"/>
  <cols>
    <col min="1" max="1" width="23.7109375" customWidth="1"/>
    <col min="2" max="2" width="8.7109375" style="15" customWidth="1"/>
    <col min="3" max="3" width="8.7109375" customWidth="1"/>
    <col min="4" max="4" width="23.7109375" customWidth="1"/>
    <col min="5" max="6" width="8.7109375" customWidth="1"/>
    <col min="7" max="7" width="23.7109375" customWidth="1"/>
    <col min="8" max="9" width="8.7109375" customWidth="1"/>
  </cols>
  <sheetData>
    <row r="1" spans="1:9" ht="33" customHeight="1">
      <c r="A1" s="16" t="s">
        <v>128</v>
      </c>
      <c r="B1" s="80" t="s">
        <v>127</v>
      </c>
      <c r="C1" s="80"/>
      <c r="D1" s="16" t="s">
        <v>128</v>
      </c>
      <c r="E1" s="80" t="s">
        <v>127</v>
      </c>
      <c r="F1" s="80"/>
      <c r="G1" s="16" t="s">
        <v>128</v>
      </c>
      <c r="H1" s="80" t="s">
        <v>127</v>
      </c>
      <c r="I1" s="80"/>
    </row>
    <row r="2" spans="1:9" ht="12.75" customHeight="1">
      <c r="A2" s="82" t="s">
        <v>122</v>
      </c>
      <c r="B2" s="83"/>
      <c r="C2" s="83"/>
      <c r="D2" s="83"/>
      <c r="E2" s="83"/>
      <c r="F2" s="83"/>
      <c r="G2" s="83"/>
      <c r="H2" s="83"/>
      <c r="I2" s="84"/>
    </row>
    <row r="3" spans="1:9">
      <c r="A3" s="17" t="s">
        <v>67</v>
      </c>
      <c r="B3" s="18">
        <v>402</v>
      </c>
      <c r="C3" s="17" t="s">
        <v>126</v>
      </c>
      <c r="D3" s="17" t="s">
        <v>86</v>
      </c>
      <c r="E3" s="18">
        <v>400</v>
      </c>
      <c r="F3" s="17" t="s">
        <v>126</v>
      </c>
      <c r="G3" s="17" t="s">
        <v>53</v>
      </c>
      <c r="H3" s="18">
        <v>120</v>
      </c>
      <c r="I3" s="17" t="s">
        <v>126</v>
      </c>
    </row>
    <row r="4" spans="1:9">
      <c r="A4" s="17" t="s">
        <v>54</v>
      </c>
      <c r="B4" s="18">
        <v>3575</v>
      </c>
      <c r="C4" s="17" t="s">
        <v>126</v>
      </c>
      <c r="D4" s="17" t="s">
        <v>95</v>
      </c>
      <c r="E4" s="18">
        <v>140</v>
      </c>
      <c r="F4" s="17" t="s">
        <v>126</v>
      </c>
      <c r="G4" s="17" t="s">
        <v>11</v>
      </c>
      <c r="H4" s="18">
        <v>2043</v>
      </c>
      <c r="I4" s="17" t="s">
        <v>126</v>
      </c>
    </row>
    <row r="5" spans="1:9">
      <c r="A5" s="17" t="s">
        <v>64</v>
      </c>
      <c r="B5" s="18">
        <v>150</v>
      </c>
      <c r="C5" s="17" t="s">
        <v>126</v>
      </c>
      <c r="D5" s="17" t="s">
        <v>68</v>
      </c>
      <c r="E5" s="18">
        <v>345</v>
      </c>
      <c r="F5" s="17" t="s">
        <v>126</v>
      </c>
      <c r="G5" s="17" t="s">
        <v>72</v>
      </c>
      <c r="H5" s="18">
        <v>2580</v>
      </c>
      <c r="I5" s="17" t="s">
        <v>126</v>
      </c>
    </row>
    <row r="6" spans="1:9">
      <c r="A6" s="17" t="s">
        <v>88</v>
      </c>
      <c r="B6" s="18">
        <v>70</v>
      </c>
      <c r="C6" s="17" t="s">
        <v>126</v>
      </c>
      <c r="D6" s="19" t="s">
        <v>100</v>
      </c>
      <c r="E6" s="18">
        <v>467</v>
      </c>
      <c r="F6" s="17" t="s">
        <v>126</v>
      </c>
      <c r="G6" s="17" t="s">
        <v>73</v>
      </c>
      <c r="H6" s="18">
        <v>2362</v>
      </c>
      <c r="I6" s="17" t="s">
        <v>126</v>
      </c>
    </row>
    <row r="7" spans="1:9">
      <c r="A7" s="17" t="s">
        <v>13</v>
      </c>
      <c r="B7" s="18">
        <v>1385</v>
      </c>
      <c r="C7" s="17" t="s">
        <v>126</v>
      </c>
      <c r="D7" s="17" t="s">
        <v>89</v>
      </c>
      <c r="E7" s="18">
        <v>590</v>
      </c>
      <c r="F7" s="17" t="s">
        <v>126</v>
      </c>
      <c r="G7" s="19" t="s">
        <v>117</v>
      </c>
      <c r="H7" s="18">
        <v>2328</v>
      </c>
      <c r="I7" s="17" t="s">
        <v>126</v>
      </c>
    </row>
    <row r="8" spans="1:9">
      <c r="A8" s="19" t="s">
        <v>107</v>
      </c>
      <c r="B8" s="18">
        <v>35</v>
      </c>
      <c r="C8" s="17" t="s">
        <v>126</v>
      </c>
      <c r="D8" s="17" t="s">
        <v>80</v>
      </c>
      <c r="E8" s="18">
        <v>3428</v>
      </c>
      <c r="F8" s="17" t="s">
        <v>126</v>
      </c>
      <c r="G8" s="19" t="s">
        <v>97</v>
      </c>
      <c r="H8" s="18">
        <v>50</v>
      </c>
      <c r="I8" s="17" t="s">
        <v>126</v>
      </c>
    </row>
    <row r="9" spans="1:9">
      <c r="A9" s="17" t="s">
        <v>83</v>
      </c>
      <c r="B9" s="18">
        <v>1999</v>
      </c>
      <c r="C9" s="17" t="s">
        <v>126</v>
      </c>
      <c r="D9" s="17" t="s">
        <v>9</v>
      </c>
      <c r="E9" s="18">
        <v>2154</v>
      </c>
      <c r="F9" s="17" t="s">
        <v>126</v>
      </c>
      <c r="G9" s="17" t="s">
        <v>52</v>
      </c>
      <c r="H9" s="18">
        <v>850</v>
      </c>
      <c r="I9" s="17" t="s">
        <v>126</v>
      </c>
    </row>
    <row r="10" spans="1:9">
      <c r="A10" s="17" t="s">
        <v>71</v>
      </c>
      <c r="B10" s="18">
        <v>10701</v>
      </c>
      <c r="C10" s="17" t="s">
        <v>126</v>
      </c>
      <c r="D10" s="17" t="s">
        <v>63</v>
      </c>
      <c r="E10" s="18">
        <v>130</v>
      </c>
      <c r="F10" s="17" t="s">
        <v>126</v>
      </c>
      <c r="G10" s="19" t="s">
        <v>102</v>
      </c>
      <c r="H10" s="18">
        <v>440</v>
      </c>
      <c r="I10" s="17" t="s">
        <v>126</v>
      </c>
    </row>
    <row r="11" spans="1:9">
      <c r="A11" s="19" t="s">
        <v>115</v>
      </c>
      <c r="B11" s="18">
        <v>1766</v>
      </c>
      <c r="C11" s="17" t="s">
        <v>126</v>
      </c>
      <c r="D11" s="19" t="s">
        <v>105</v>
      </c>
      <c r="E11" s="18">
        <v>520</v>
      </c>
      <c r="F11" s="17" t="s">
        <v>126</v>
      </c>
      <c r="G11" s="20" t="s">
        <v>98</v>
      </c>
      <c r="H11" s="18">
        <v>3000</v>
      </c>
      <c r="I11" s="17" t="s">
        <v>126</v>
      </c>
    </row>
    <row r="12" spans="1:9">
      <c r="A12" s="17" t="s">
        <v>79</v>
      </c>
      <c r="B12" s="18">
        <v>235</v>
      </c>
      <c r="C12" s="17" t="s">
        <v>126</v>
      </c>
      <c r="D12" s="19" t="s">
        <v>121</v>
      </c>
      <c r="E12" s="18">
        <v>830</v>
      </c>
      <c r="F12" s="17" t="s">
        <v>126</v>
      </c>
      <c r="G12" s="19" t="s">
        <v>99</v>
      </c>
      <c r="H12" s="18">
        <v>500</v>
      </c>
      <c r="I12" s="17" t="s">
        <v>126</v>
      </c>
    </row>
    <row r="13" spans="1:9">
      <c r="A13" s="17" t="s">
        <v>55</v>
      </c>
      <c r="B13" s="18">
        <v>88</v>
      </c>
      <c r="C13" s="17" t="s">
        <v>126</v>
      </c>
      <c r="D13" s="17" t="s">
        <v>82</v>
      </c>
      <c r="E13" s="18">
        <v>500</v>
      </c>
      <c r="F13" s="17" t="s">
        <v>126</v>
      </c>
      <c r="G13" s="21" t="s">
        <v>16</v>
      </c>
      <c r="H13" s="18">
        <v>192</v>
      </c>
      <c r="I13" s="17" t="s">
        <v>126</v>
      </c>
    </row>
    <row r="14" spans="1:9">
      <c r="A14" s="17" t="s">
        <v>59</v>
      </c>
      <c r="B14" s="18">
        <v>2130</v>
      </c>
      <c r="C14" s="17" t="s">
        <v>126</v>
      </c>
      <c r="D14" s="17" t="s">
        <v>21</v>
      </c>
      <c r="E14" s="18">
        <v>196</v>
      </c>
      <c r="F14" s="17" t="s">
        <v>126</v>
      </c>
      <c r="G14" s="22" t="s">
        <v>118</v>
      </c>
      <c r="H14" s="18">
        <v>495</v>
      </c>
      <c r="I14" s="17" t="s">
        <v>126</v>
      </c>
    </row>
    <row r="15" spans="1:9">
      <c r="A15" s="17" t="s">
        <v>51</v>
      </c>
      <c r="B15" s="18">
        <v>848</v>
      </c>
      <c r="C15" s="17" t="s">
        <v>126</v>
      </c>
      <c r="D15" s="19" t="s">
        <v>110</v>
      </c>
      <c r="E15" s="18">
        <v>535</v>
      </c>
      <c r="F15" s="17" t="s">
        <v>126</v>
      </c>
      <c r="G15" s="19" t="s">
        <v>106</v>
      </c>
      <c r="H15" s="18">
        <v>255</v>
      </c>
      <c r="I15" s="17" t="s">
        <v>126</v>
      </c>
    </row>
    <row r="16" spans="1:9">
      <c r="A16" s="19" t="s">
        <v>108</v>
      </c>
      <c r="B16" s="18">
        <v>150</v>
      </c>
      <c r="C16" s="17" t="s">
        <v>126</v>
      </c>
      <c r="D16" s="17" t="s">
        <v>76</v>
      </c>
      <c r="E16" s="18">
        <v>3300</v>
      </c>
      <c r="F16" s="17" t="s">
        <v>126</v>
      </c>
      <c r="G16" s="17" t="s">
        <v>20</v>
      </c>
      <c r="H16" s="18">
        <v>5940</v>
      </c>
      <c r="I16" s="17" t="s">
        <v>126</v>
      </c>
    </row>
    <row r="17" spans="1:9">
      <c r="A17" s="17" t="s">
        <v>77</v>
      </c>
      <c r="B17" s="18">
        <v>1481</v>
      </c>
      <c r="C17" s="17" t="s">
        <v>126</v>
      </c>
      <c r="D17" s="17" t="s">
        <v>17</v>
      </c>
      <c r="E17" s="18">
        <v>7761</v>
      </c>
      <c r="F17" s="17" t="s">
        <v>126</v>
      </c>
      <c r="G17" s="17" t="s">
        <v>91</v>
      </c>
      <c r="H17" s="18">
        <v>36</v>
      </c>
      <c r="I17" s="17" t="s">
        <v>126</v>
      </c>
    </row>
    <row r="18" spans="1:9">
      <c r="A18" s="17" t="s">
        <v>58</v>
      </c>
      <c r="B18" s="18">
        <v>433</v>
      </c>
      <c r="C18" s="17" t="s">
        <v>126</v>
      </c>
      <c r="D18" s="21" t="s">
        <v>60</v>
      </c>
      <c r="E18" s="18">
        <v>708</v>
      </c>
      <c r="F18" s="17" t="s">
        <v>126</v>
      </c>
      <c r="G18" s="17" t="s">
        <v>66</v>
      </c>
      <c r="H18" s="18">
        <v>580</v>
      </c>
      <c r="I18" s="17" t="s">
        <v>126</v>
      </c>
    </row>
    <row r="19" spans="1:9">
      <c r="A19" s="17" t="s">
        <v>12</v>
      </c>
      <c r="B19" s="18">
        <v>2485</v>
      </c>
      <c r="C19" s="17" t="s">
        <v>126</v>
      </c>
      <c r="D19" s="17" t="s">
        <v>81</v>
      </c>
      <c r="E19" s="18">
        <v>195</v>
      </c>
      <c r="F19" s="17" t="s">
        <v>126</v>
      </c>
      <c r="G19" s="17" t="s">
        <v>74</v>
      </c>
      <c r="H19" s="18">
        <v>295</v>
      </c>
      <c r="I19" s="17" t="s">
        <v>126</v>
      </c>
    </row>
    <row r="20" spans="1:9">
      <c r="A20" s="17" t="s">
        <v>50</v>
      </c>
      <c r="B20" s="18">
        <v>55</v>
      </c>
      <c r="C20" s="17" t="s">
        <v>126</v>
      </c>
      <c r="D20" s="19" t="s">
        <v>112</v>
      </c>
      <c r="E20" s="18">
        <v>387</v>
      </c>
      <c r="F20" s="17" t="s">
        <v>126</v>
      </c>
      <c r="G20" s="17" t="s">
        <v>90</v>
      </c>
      <c r="H20" s="18">
        <v>90</v>
      </c>
      <c r="I20" s="17" t="s">
        <v>126</v>
      </c>
    </row>
    <row r="21" spans="1:9">
      <c r="A21" s="17" t="s">
        <v>84</v>
      </c>
      <c r="B21" s="18">
        <v>2410</v>
      </c>
      <c r="C21" s="17" t="s">
        <v>126</v>
      </c>
      <c r="D21" s="19" t="s">
        <v>113</v>
      </c>
      <c r="E21" s="18">
        <v>2748</v>
      </c>
      <c r="F21" s="17" t="s">
        <v>126</v>
      </c>
      <c r="G21" s="21" t="s">
        <v>19</v>
      </c>
      <c r="H21" s="18">
        <v>9738</v>
      </c>
      <c r="I21" s="17" t="s">
        <v>126</v>
      </c>
    </row>
    <row r="22" spans="1:9">
      <c r="A22" s="19" t="s">
        <v>96</v>
      </c>
      <c r="B22" s="18">
        <v>60</v>
      </c>
      <c r="C22" s="17" t="s">
        <v>126</v>
      </c>
      <c r="D22" s="17" t="s">
        <v>94</v>
      </c>
      <c r="E22" s="18">
        <v>675</v>
      </c>
      <c r="F22" s="17" t="s">
        <v>126</v>
      </c>
      <c r="G22" s="19" t="s">
        <v>104</v>
      </c>
      <c r="H22" s="18">
        <v>3263</v>
      </c>
      <c r="I22" s="17" t="s">
        <v>126</v>
      </c>
    </row>
    <row r="23" spans="1:9">
      <c r="A23" s="17" t="s">
        <v>61</v>
      </c>
      <c r="B23" s="18">
        <v>174</v>
      </c>
      <c r="C23" s="17" t="s">
        <v>125</v>
      </c>
      <c r="D23" s="17" t="s">
        <v>14</v>
      </c>
      <c r="E23" s="18">
        <v>351</v>
      </c>
      <c r="F23" s="17" t="s">
        <v>126</v>
      </c>
      <c r="G23" s="19" t="s">
        <v>111</v>
      </c>
      <c r="H23" s="18">
        <v>150</v>
      </c>
      <c r="I23" s="17" t="s">
        <v>126</v>
      </c>
    </row>
    <row r="24" spans="1:9">
      <c r="A24" s="17" t="s">
        <v>57</v>
      </c>
      <c r="B24" s="18">
        <v>2125</v>
      </c>
      <c r="C24" s="17" t="s">
        <v>126</v>
      </c>
      <c r="D24" s="17" t="s">
        <v>7</v>
      </c>
      <c r="E24" s="18">
        <v>3103</v>
      </c>
      <c r="F24" s="17" t="s">
        <v>126</v>
      </c>
      <c r="G24" s="19" t="s">
        <v>103</v>
      </c>
      <c r="H24" s="18">
        <v>900</v>
      </c>
      <c r="I24" s="17" t="s">
        <v>126</v>
      </c>
    </row>
    <row r="25" spans="1:9">
      <c r="A25" s="19" t="s">
        <v>109</v>
      </c>
      <c r="B25" s="18">
        <v>300</v>
      </c>
      <c r="C25" s="17" t="s">
        <v>126</v>
      </c>
      <c r="D25" s="17" t="s">
        <v>69</v>
      </c>
      <c r="E25" s="18">
        <v>200</v>
      </c>
      <c r="F25" s="17" t="s">
        <v>126</v>
      </c>
      <c r="G25" s="17" t="s">
        <v>93</v>
      </c>
      <c r="H25" s="18">
        <v>1500</v>
      </c>
      <c r="I25" s="17" t="s">
        <v>126</v>
      </c>
    </row>
    <row r="26" spans="1:9">
      <c r="A26" s="17" t="s">
        <v>87</v>
      </c>
      <c r="B26" s="18">
        <v>3776</v>
      </c>
      <c r="C26" s="17" t="s">
        <v>126</v>
      </c>
      <c r="D26" s="17" t="s">
        <v>10</v>
      </c>
      <c r="E26" s="18">
        <v>3410</v>
      </c>
      <c r="F26" s="17" t="s">
        <v>126</v>
      </c>
      <c r="G26" s="17" t="s">
        <v>65</v>
      </c>
      <c r="H26" s="18">
        <v>3693</v>
      </c>
      <c r="I26" s="17" t="s">
        <v>126</v>
      </c>
    </row>
    <row r="27" spans="1:9">
      <c r="A27" s="17" t="s">
        <v>92</v>
      </c>
      <c r="B27" s="18">
        <v>5389</v>
      </c>
      <c r="C27" s="17" t="s">
        <v>126</v>
      </c>
      <c r="D27" s="17" t="s">
        <v>78</v>
      </c>
      <c r="E27" s="18">
        <v>625</v>
      </c>
      <c r="F27" s="17" t="s">
        <v>126</v>
      </c>
      <c r="G27" s="17" t="s">
        <v>85</v>
      </c>
      <c r="H27" s="18">
        <v>549</v>
      </c>
      <c r="I27" s="17" t="s">
        <v>126</v>
      </c>
    </row>
    <row r="28" spans="1:9">
      <c r="A28" s="17" t="s">
        <v>22</v>
      </c>
      <c r="B28" s="18">
        <v>945</v>
      </c>
      <c r="C28" s="17" t="s">
        <v>126</v>
      </c>
      <c r="D28" s="17" t="s">
        <v>15</v>
      </c>
      <c r="E28" s="18">
        <v>45</v>
      </c>
      <c r="F28" s="17" t="s">
        <v>126</v>
      </c>
      <c r="G28" s="19" t="s">
        <v>8</v>
      </c>
      <c r="H28" s="18">
        <v>963</v>
      </c>
      <c r="I28" s="17" t="s">
        <v>126</v>
      </c>
    </row>
    <row r="29" spans="1:9">
      <c r="A29" s="17" t="s">
        <v>23</v>
      </c>
      <c r="B29" s="18">
        <v>416</v>
      </c>
      <c r="C29" s="17" t="s">
        <v>126</v>
      </c>
      <c r="D29" s="19" t="s">
        <v>119</v>
      </c>
      <c r="E29" s="18">
        <v>457</v>
      </c>
      <c r="F29" s="17" t="s">
        <v>126</v>
      </c>
      <c r="G29" s="17" t="s">
        <v>62</v>
      </c>
      <c r="H29" s="18">
        <v>3300</v>
      </c>
      <c r="I29" s="17" t="s">
        <v>126</v>
      </c>
    </row>
    <row r="30" spans="1:9">
      <c r="A30" s="19" t="s">
        <v>101</v>
      </c>
      <c r="B30" s="18">
        <v>424</v>
      </c>
      <c r="C30" s="17" t="s">
        <v>126</v>
      </c>
      <c r="D30" s="19" t="s">
        <v>120</v>
      </c>
      <c r="E30" s="18">
        <v>8</v>
      </c>
      <c r="F30" s="17" t="s">
        <v>126</v>
      </c>
      <c r="G30" s="17" t="s">
        <v>75</v>
      </c>
      <c r="H30" s="18">
        <v>313</v>
      </c>
      <c r="I30" s="17" t="s">
        <v>126</v>
      </c>
    </row>
    <row r="31" spans="1:9">
      <c r="A31" s="19" t="s">
        <v>114</v>
      </c>
      <c r="B31" s="18">
        <v>1400</v>
      </c>
      <c r="C31" s="17" t="s">
        <v>126</v>
      </c>
      <c r="D31" s="20" t="s">
        <v>116</v>
      </c>
      <c r="E31" s="18">
        <v>136</v>
      </c>
      <c r="F31" s="17" t="s">
        <v>126</v>
      </c>
      <c r="G31" s="17" t="s">
        <v>70</v>
      </c>
      <c r="H31" s="18">
        <v>2734</v>
      </c>
      <c r="I31" s="17" t="s">
        <v>126</v>
      </c>
    </row>
    <row r="34" spans="1:9" ht="68.25" customHeight="1">
      <c r="A34" s="81" t="s">
        <v>129</v>
      </c>
      <c r="B34" s="81"/>
      <c r="C34" s="81"/>
      <c r="D34" s="81"/>
      <c r="E34" s="81"/>
      <c r="F34" s="81"/>
      <c r="G34" s="81"/>
      <c r="H34" s="81"/>
      <c r="I34" s="81"/>
    </row>
  </sheetData>
  <mergeCells count="5">
    <mergeCell ref="B1:C1"/>
    <mergeCell ref="A34:I34"/>
    <mergeCell ref="E1:F1"/>
    <mergeCell ref="H1:I1"/>
    <mergeCell ref="A2:I2"/>
  </mergeCells>
  <phoneticPr fontId="2" type="noConversion"/>
  <pageMargins left="1.4" right="0.25" top="0.76" bottom="0.25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99"/>
  <sheetViews>
    <sheetView workbookViewId="0">
      <selection activeCell="AB1" sqref="AB1:AC1"/>
    </sheetView>
  </sheetViews>
  <sheetFormatPr defaultRowHeight="12.75"/>
  <cols>
    <col min="1" max="1" width="23" customWidth="1"/>
    <col min="2" max="2" width="6.28515625" customWidth="1"/>
    <col min="3" max="3" width="6.28515625" style="55" customWidth="1"/>
    <col min="4" max="4" width="6.28515625" customWidth="1"/>
    <col min="5" max="5" width="6.28515625" style="55" customWidth="1"/>
    <col min="6" max="6" width="6.28515625" customWidth="1"/>
    <col min="7" max="7" width="6.28515625" style="55" customWidth="1"/>
    <col min="8" max="8" width="6.28515625" customWidth="1"/>
    <col min="9" max="9" width="6.28515625" style="55" customWidth="1"/>
    <col min="10" max="10" width="6.28515625" customWidth="1"/>
    <col min="11" max="11" width="6.28515625" style="55" customWidth="1"/>
    <col min="12" max="12" width="6.28515625" customWidth="1"/>
    <col min="13" max="13" width="6.28515625" style="55" customWidth="1"/>
    <col min="14" max="14" width="6.28515625" customWidth="1"/>
    <col min="15" max="15" width="6.28515625" style="55" customWidth="1"/>
    <col min="16" max="16" width="6.28515625" customWidth="1"/>
    <col min="17" max="17" width="6.28515625" style="55" customWidth="1"/>
    <col min="18" max="18" width="6.28515625" customWidth="1"/>
    <col min="19" max="19" width="6.28515625" style="55" customWidth="1"/>
    <col min="20" max="20" width="6.28515625" customWidth="1"/>
    <col min="21" max="21" width="6.28515625" style="55" customWidth="1"/>
    <col min="22" max="22" width="6.28515625" customWidth="1"/>
    <col min="23" max="23" width="6.28515625" style="55" customWidth="1"/>
    <col min="24" max="24" width="6.28515625" customWidth="1"/>
    <col min="25" max="25" width="6.28515625" style="55" customWidth="1"/>
    <col min="26" max="26" width="6.28515625" customWidth="1"/>
    <col min="27" max="27" width="6.28515625" style="55" customWidth="1"/>
    <col min="28" max="28" width="6.28515625" customWidth="1"/>
    <col min="29" max="29" width="6.28515625" style="55" customWidth="1"/>
    <col min="30" max="30" width="6.28515625" customWidth="1"/>
    <col min="31" max="31" width="6.28515625" style="55" customWidth="1"/>
    <col min="32" max="32" width="6.28515625" customWidth="1"/>
    <col min="33" max="33" width="6.28515625" style="55" customWidth="1"/>
    <col min="34" max="34" width="6.28515625" customWidth="1"/>
    <col min="35" max="35" width="6.28515625" style="55" customWidth="1"/>
    <col min="36" max="36" width="6.28515625" customWidth="1"/>
    <col min="37" max="37" width="6.28515625" style="55" customWidth="1"/>
    <col min="38" max="38" width="6.28515625" customWidth="1"/>
    <col min="39" max="39" width="6.28515625" style="55" customWidth="1"/>
    <col min="40" max="40" width="6.28515625" customWidth="1"/>
    <col min="41" max="41" width="6.28515625" style="55" customWidth="1"/>
    <col min="42" max="42" width="6.28515625" customWidth="1"/>
    <col min="43" max="43" width="6.28515625" style="55" customWidth="1"/>
    <col min="44" max="44" width="6.28515625" customWidth="1"/>
    <col min="45" max="45" width="6.28515625" style="55" customWidth="1"/>
    <col min="46" max="46" width="6.28515625" customWidth="1"/>
    <col min="47" max="47" width="6.28515625" style="55" customWidth="1"/>
    <col min="48" max="48" width="6.28515625" customWidth="1"/>
    <col min="49" max="49" width="6.28515625" style="55" customWidth="1"/>
    <col min="50" max="50" width="6.28515625" customWidth="1"/>
    <col min="51" max="51" width="6.28515625" style="55" customWidth="1"/>
    <col min="52" max="52" width="6.28515625" customWidth="1"/>
    <col min="53" max="53" width="6.28515625" style="55" customWidth="1"/>
    <col min="54" max="54" width="6.28515625" customWidth="1"/>
    <col min="55" max="55" width="6.28515625" style="55" customWidth="1"/>
    <col min="56" max="56" width="6.28515625" customWidth="1"/>
    <col min="57" max="57" width="6.28515625" style="55" customWidth="1"/>
    <col min="58" max="58" width="6.28515625" customWidth="1"/>
    <col min="59" max="59" width="6.28515625" style="55" customWidth="1"/>
    <col min="60" max="60" width="6.28515625" customWidth="1"/>
    <col min="61" max="61" width="6.28515625" style="55" customWidth="1"/>
    <col min="62" max="62" width="7.85546875" style="15" customWidth="1"/>
    <col min="63" max="63" width="6.42578125" customWidth="1"/>
    <col min="64" max="64" width="15.7109375" customWidth="1"/>
  </cols>
  <sheetData>
    <row r="1" spans="1:64" ht="54.95" customHeight="1">
      <c r="A1" s="14" t="s">
        <v>130</v>
      </c>
      <c r="B1" s="104" t="s">
        <v>6</v>
      </c>
      <c r="C1" s="105"/>
      <c r="D1" s="104" t="s">
        <v>18</v>
      </c>
      <c r="E1" s="105"/>
      <c r="F1" s="104" t="s">
        <v>24</v>
      </c>
      <c r="G1" s="105"/>
      <c r="H1" s="104" t="s">
        <v>25</v>
      </c>
      <c r="I1" s="105"/>
      <c r="J1" s="104" t="s">
        <v>26</v>
      </c>
      <c r="K1" s="105"/>
      <c r="L1" s="104" t="s">
        <v>27</v>
      </c>
      <c r="M1" s="105"/>
      <c r="N1" s="104" t="s">
        <v>28</v>
      </c>
      <c r="O1" s="105"/>
      <c r="P1" s="104" t="s">
        <v>29</v>
      </c>
      <c r="Q1" s="105"/>
      <c r="R1" s="104" t="s">
        <v>30</v>
      </c>
      <c r="S1" s="105"/>
      <c r="T1" s="104" t="s">
        <v>31</v>
      </c>
      <c r="U1" s="105"/>
      <c r="V1" s="104" t="s">
        <v>32</v>
      </c>
      <c r="W1" s="105"/>
      <c r="X1" s="104" t="s">
        <v>33</v>
      </c>
      <c r="Y1" s="105"/>
      <c r="Z1" s="104" t="s">
        <v>34</v>
      </c>
      <c r="AA1" s="105"/>
      <c r="AB1" s="104" t="s">
        <v>35</v>
      </c>
      <c r="AC1" s="105"/>
      <c r="AD1" s="104" t="s">
        <v>36</v>
      </c>
      <c r="AE1" s="105"/>
      <c r="AF1" s="104" t="s">
        <v>37</v>
      </c>
      <c r="AG1" s="105"/>
      <c r="AH1" s="104" t="s">
        <v>38</v>
      </c>
      <c r="AI1" s="105"/>
      <c r="AJ1" s="104" t="s">
        <v>39</v>
      </c>
      <c r="AK1" s="105"/>
      <c r="AL1" s="104" t="s">
        <v>40</v>
      </c>
      <c r="AM1" s="105"/>
      <c r="AN1" s="104" t="s">
        <v>41</v>
      </c>
      <c r="AO1" s="105"/>
      <c r="AP1" s="104" t="s">
        <v>124</v>
      </c>
      <c r="AQ1" s="105"/>
      <c r="AR1" s="104" t="s">
        <v>42</v>
      </c>
      <c r="AS1" s="105"/>
      <c r="AT1" s="104" t="s">
        <v>43</v>
      </c>
      <c r="AU1" s="105"/>
      <c r="AV1" s="104" t="s">
        <v>44</v>
      </c>
      <c r="AW1" s="105"/>
      <c r="AX1" s="104" t="s">
        <v>45</v>
      </c>
      <c r="AY1" s="105"/>
      <c r="AZ1" s="104" t="s">
        <v>46</v>
      </c>
      <c r="BA1" s="105"/>
      <c r="BB1" s="104" t="s">
        <v>123</v>
      </c>
      <c r="BC1" s="105"/>
      <c r="BD1" s="104" t="s">
        <v>47</v>
      </c>
      <c r="BE1" s="105"/>
      <c r="BF1" s="104" t="s">
        <v>48</v>
      </c>
      <c r="BG1" s="105"/>
      <c r="BH1" s="104" t="s">
        <v>49</v>
      </c>
      <c r="BI1" s="105"/>
      <c r="BJ1" s="94" t="s">
        <v>56</v>
      </c>
      <c r="BK1" s="95"/>
      <c r="BL1" s="88" t="s">
        <v>143</v>
      </c>
    </row>
    <row r="2" spans="1:64" ht="12.75" customHeight="1">
      <c r="A2" s="53" t="s">
        <v>138</v>
      </c>
      <c r="B2" s="86">
        <v>317.88</v>
      </c>
      <c r="C2" s="87"/>
      <c r="D2" s="86">
        <v>319.85000000000002</v>
      </c>
      <c r="E2" s="87"/>
      <c r="F2" s="86">
        <v>370.4</v>
      </c>
      <c r="G2" s="87"/>
      <c r="H2" s="86">
        <v>361.77</v>
      </c>
      <c r="I2" s="87"/>
      <c r="J2" s="86">
        <v>354.77</v>
      </c>
      <c r="K2" s="87"/>
      <c r="L2" s="86">
        <v>411.92</v>
      </c>
      <c r="M2" s="87"/>
      <c r="N2" s="86">
        <v>450.35</v>
      </c>
      <c r="O2" s="87"/>
      <c r="P2" s="86">
        <v>384.32</v>
      </c>
      <c r="Q2" s="87"/>
      <c r="R2" s="86">
        <v>385.5</v>
      </c>
      <c r="S2" s="87"/>
      <c r="T2" s="86">
        <v>358.15</v>
      </c>
      <c r="U2" s="87"/>
      <c r="V2" s="86">
        <v>362.14</v>
      </c>
      <c r="W2" s="87"/>
      <c r="X2" s="86">
        <v>328.25</v>
      </c>
      <c r="Y2" s="87"/>
      <c r="Z2" s="86">
        <v>384.5</v>
      </c>
      <c r="AA2" s="87"/>
      <c r="AB2" s="86">
        <v>326.89999999999998</v>
      </c>
      <c r="AC2" s="87"/>
      <c r="AD2" s="86">
        <v>379.9</v>
      </c>
      <c r="AE2" s="87"/>
      <c r="AF2" s="86">
        <v>203.5</v>
      </c>
      <c r="AG2" s="87"/>
      <c r="AH2" s="86">
        <v>128.75</v>
      </c>
      <c r="AI2" s="87"/>
      <c r="AJ2" s="86">
        <v>143.38999999999999</v>
      </c>
      <c r="AK2" s="87"/>
      <c r="AL2" s="86">
        <v>340.96</v>
      </c>
      <c r="AM2" s="87"/>
      <c r="AN2" s="86">
        <v>183.5</v>
      </c>
      <c r="AO2" s="87"/>
      <c r="AP2" s="86">
        <v>274.45</v>
      </c>
      <c r="AQ2" s="87"/>
      <c r="AR2" s="86">
        <v>267</v>
      </c>
      <c r="AS2" s="87"/>
      <c r="AT2" s="86">
        <v>150.28</v>
      </c>
      <c r="AU2" s="87"/>
      <c r="AV2" s="86">
        <v>170.15</v>
      </c>
      <c r="AW2" s="87"/>
      <c r="AX2" s="86">
        <v>163.5</v>
      </c>
      <c r="AY2" s="87"/>
      <c r="AZ2" s="86">
        <v>183.28</v>
      </c>
      <c r="BA2" s="87"/>
      <c r="BB2" s="86">
        <v>365.45</v>
      </c>
      <c r="BC2" s="87"/>
      <c r="BD2" s="86">
        <v>214.95</v>
      </c>
      <c r="BE2" s="87"/>
      <c r="BF2" s="86">
        <v>272.47000000000003</v>
      </c>
      <c r="BG2" s="87"/>
      <c r="BH2" s="100">
        <v>132.69999999999999</v>
      </c>
      <c r="BI2" s="100"/>
      <c r="BJ2" s="96"/>
      <c r="BK2" s="97"/>
      <c r="BL2" s="89"/>
    </row>
    <row r="3" spans="1:64" ht="12.75" customHeight="1">
      <c r="A3" s="53" t="s">
        <v>139</v>
      </c>
      <c r="B3" s="86">
        <f>B2/25</f>
        <v>12.715199999999999</v>
      </c>
      <c r="C3" s="87"/>
      <c r="D3" s="86">
        <f t="shared" ref="D3:BH3" si="0">D2/25</f>
        <v>12.794</v>
      </c>
      <c r="E3" s="87"/>
      <c r="F3" s="86">
        <f t="shared" si="0"/>
        <v>14.815999999999999</v>
      </c>
      <c r="G3" s="87"/>
      <c r="H3" s="86">
        <f t="shared" si="0"/>
        <v>14.470799999999999</v>
      </c>
      <c r="I3" s="87"/>
      <c r="J3" s="86">
        <f t="shared" si="0"/>
        <v>14.190799999999999</v>
      </c>
      <c r="K3" s="87"/>
      <c r="L3" s="86">
        <f t="shared" si="0"/>
        <v>16.476800000000001</v>
      </c>
      <c r="M3" s="87"/>
      <c r="N3" s="86">
        <f t="shared" si="0"/>
        <v>18.013999999999999</v>
      </c>
      <c r="O3" s="87"/>
      <c r="P3" s="86">
        <f t="shared" si="0"/>
        <v>15.3728</v>
      </c>
      <c r="Q3" s="87"/>
      <c r="R3" s="86">
        <f t="shared" si="0"/>
        <v>15.42</v>
      </c>
      <c r="S3" s="87"/>
      <c r="T3" s="86">
        <f t="shared" si="0"/>
        <v>14.325999999999999</v>
      </c>
      <c r="U3" s="87"/>
      <c r="V3" s="86">
        <f t="shared" si="0"/>
        <v>14.4856</v>
      </c>
      <c r="W3" s="87"/>
      <c r="X3" s="86">
        <f t="shared" si="0"/>
        <v>13.13</v>
      </c>
      <c r="Y3" s="87"/>
      <c r="Z3" s="86">
        <f t="shared" si="0"/>
        <v>15.38</v>
      </c>
      <c r="AA3" s="87"/>
      <c r="AB3" s="86">
        <f t="shared" si="0"/>
        <v>13.075999999999999</v>
      </c>
      <c r="AC3" s="87"/>
      <c r="AD3" s="86">
        <f t="shared" si="0"/>
        <v>15.196</v>
      </c>
      <c r="AE3" s="87"/>
      <c r="AF3" s="86">
        <f t="shared" si="0"/>
        <v>8.14</v>
      </c>
      <c r="AG3" s="87"/>
      <c r="AH3" s="86">
        <f t="shared" si="0"/>
        <v>5.15</v>
      </c>
      <c r="AI3" s="87"/>
      <c r="AJ3" s="86">
        <f t="shared" si="0"/>
        <v>5.7355999999999998</v>
      </c>
      <c r="AK3" s="87"/>
      <c r="AL3" s="86">
        <f t="shared" si="0"/>
        <v>13.638399999999999</v>
      </c>
      <c r="AM3" s="87"/>
      <c r="AN3" s="86">
        <f t="shared" si="0"/>
        <v>7.34</v>
      </c>
      <c r="AO3" s="87"/>
      <c r="AP3" s="86">
        <f t="shared" si="0"/>
        <v>10.978</v>
      </c>
      <c r="AQ3" s="87"/>
      <c r="AR3" s="86">
        <f t="shared" si="0"/>
        <v>10.68</v>
      </c>
      <c r="AS3" s="87"/>
      <c r="AT3" s="86">
        <f t="shared" si="0"/>
        <v>6.0111999999999997</v>
      </c>
      <c r="AU3" s="87"/>
      <c r="AV3" s="86">
        <f t="shared" si="0"/>
        <v>6.806</v>
      </c>
      <c r="AW3" s="87"/>
      <c r="AX3" s="86">
        <f t="shared" si="0"/>
        <v>6.54</v>
      </c>
      <c r="AY3" s="87"/>
      <c r="AZ3" s="86">
        <f t="shared" si="0"/>
        <v>7.3311999999999999</v>
      </c>
      <c r="BA3" s="87"/>
      <c r="BB3" s="86">
        <f t="shared" si="0"/>
        <v>14.618</v>
      </c>
      <c r="BC3" s="87"/>
      <c r="BD3" s="86">
        <f t="shared" si="0"/>
        <v>8.597999999999999</v>
      </c>
      <c r="BE3" s="87"/>
      <c r="BF3" s="86">
        <f t="shared" si="0"/>
        <v>10.898800000000001</v>
      </c>
      <c r="BG3" s="87"/>
      <c r="BH3" s="100">
        <f t="shared" si="0"/>
        <v>5.3079999999999998</v>
      </c>
      <c r="BI3" s="100"/>
      <c r="BJ3" s="96"/>
      <c r="BK3" s="97"/>
      <c r="BL3" s="89"/>
    </row>
    <row r="4" spans="1:64">
      <c r="A4" s="102" t="s">
        <v>5</v>
      </c>
      <c r="B4" s="101" t="s">
        <v>140</v>
      </c>
      <c r="C4" s="93" t="s">
        <v>141</v>
      </c>
      <c r="D4" s="101" t="s">
        <v>140</v>
      </c>
      <c r="E4" s="93" t="s">
        <v>141</v>
      </c>
      <c r="F4" s="101" t="s">
        <v>140</v>
      </c>
      <c r="G4" s="93" t="s">
        <v>141</v>
      </c>
      <c r="H4" s="101" t="s">
        <v>140</v>
      </c>
      <c r="I4" s="93" t="s">
        <v>141</v>
      </c>
      <c r="J4" s="101" t="s">
        <v>140</v>
      </c>
      <c r="K4" s="93" t="s">
        <v>141</v>
      </c>
      <c r="L4" s="101" t="s">
        <v>140</v>
      </c>
      <c r="M4" s="93" t="s">
        <v>141</v>
      </c>
      <c r="N4" s="101" t="s">
        <v>140</v>
      </c>
      <c r="O4" s="93" t="s">
        <v>141</v>
      </c>
      <c r="P4" s="101" t="s">
        <v>140</v>
      </c>
      <c r="Q4" s="93" t="s">
        <v>141</v>
      </c>
      <c r="R4" s="101" t="s">
        <v>140</v>
      </c>
      <c r="S4" s="93" t="s">
        <v>141</v>
      </c>
      <c r="T4" s="101" t="s">
        <v>140</v>
      </c>
      <c r="U4" s="93" t="s">
        <v>141</v>
      </c>
      <c r="V4" s="101" t="s">
        <v>140</v>
      </c>
      <c r="W4" s="93" t="s">
        <v>141</v>
      </c>
      <c r="X4" s="101" t="s">
        <v>140</v>
      </c>
      <c r="Y4" s="93" t="s">
        <v>141</v>
      </c>
      <c r="Z4" s="101" t="s">
        <v>140</v>
      </c>
      <c r="AA4" s="93" t="s">
        <v>141</v>
      </c>
      <c r="AB4" s="101" t="s">
        <v>140</v>
      </c>
      <c r="AC4" s="93" t="s">
        <v>141</v>
      </c>
      <c r="AD4" s="101" t="s">
        <v>140</v>
      </c>
      <c r="AE4" s="93" t="s">
        <v>141</v>
      </c>
      <c r="AF4" s="101" t="s">
        <v>140</v>
      </c>
      <c r="AG4" s="93" t="s">
        <v>141</v>
      </c>
      <c r="AH4" s="101" t="s">
        <v>140</v>
      </c>
      <c r="AI4" s="93" t="s">
        <v>141</v>
      </c>
      <c r="AJ4" s="101" t="s">
        <v>140</v>
      </c>
      <c r="AK4" s="93" t="s">
        <v>141</v>
      </c>
      <c r="AL4" s="101" t="s">
        <v>140</v>
      </c>
      <c r="AM4" s="93" t="s">
        <v>141</v>
      </c>
      <c r="AN4" s="101" t="s">
        <v>140</v>
      </c>
      <c r="AO4" s="93" t="s">
        <v>141</v>
      </c>
      <c r="AP4" s="101" t="s">
        <v>140</v>
      </c>
      <c r="AQ4" s="93" t="s">
        <v>141</v>
      </c>
      <c r="AR4" s="101" t="s">
        <v>140</v>
      </c>
      <c r="AS4" s="93" t="s">
        <v>141</v>
      </c>
      <c r="AT4" s="101" t="s">
        <v>140</v>
      </c>
      <c r="AU4" s="93" t="s">
        <v>141</v>
      </c>
      <c r="AV4" s="101" t="s">
        <v>140</v>
      </c>
      <c r="AW4" s="93" t="s">
        <v>141</v>
      </c>
      <c r="AX4" s="101" t="s">
        <v>140</v>
      </c>
      <c r="AY4" s="93" t="s">
        <v>141</v>
      </c>
      <c r="AZ4" s="101" t="s">
        <v>140</v>
      </c>
      <c r="BA4" s="93" t="s">
        <v>141</v>
      </c>
      <c r="BB4" s="101" t="s">
        <v>140</v>
      </c>
      <c r="BC4" s="93" t="s">
        <v>141</v>
      </c>
      <c r="BD4" s="101" t="s">
        <v>140</v>
      </c>
      <c r="BE4" s="93" t="s">
        <v>141</v>
      </c>
      <c r="BF4" s="101" t="s">
        <v>140</v>
      </c>
      <c r="BG4" s="93" t="s">
        <v>141</v>
      </c>
      <c r="BH4" s="101" t="s">
        <v>140</v>
      </c>
      <c r="BI4" s="93" t="s">
        <v>141</v>
      </c>
      <c r="BJ4" s="96"/>
      <c r="BK4" s="97"/>
      <c r="BL4" s="89"/>
    </row>
    <row r="5" spans="1:64" ht="26.25" customHeight="1">
      <c r="A5" s="103"/>
      <c r="B5" s="101"/>
      <c r="C5" s="93"/>
      <c r="D5" s="101"/>
      <c r="E5" s="93"/>
      <c r="F5" s="101"/>
      <c r="G5" s="93"/>
      <c r="H5" s="101"/>
      <c r="I5" s="93"/>
      <c r="J5" s="101"/>
      <c r="K5" s="93"/>
      <c r="L5" s="101"/>
      <c r="M5" s="93"/>
      <c r="N5" s="101"/>
      <c r="O5" s="93"/>
      <c r="P5" s="101"/>
      <c r="Q5" s="93"/>
      <c r="R5" s="101"/>
      <c r="S5" s="93"/>
      <c r="T5" s="101"/>
      <c r="U5" s="93"/>
      <c r="V5" s="101"/>
      <c r="W5" s="93"/>
      <c r="X5" s="101"/>
      <c r="Y5" s="93"/>
      <c r="Z5" s="101"/>
      <c r="AA5" s="93"/>
      <c r="AB5" s="101"/>
      <c r="AC5" s="93"/>
      <c r="AD5" s="101"/>
      <c r="AE5" s="93"/>
      <c r="AF5" s="101"/>
      <c r="AG5" s="93"/>
      <c r="AH5" s="101"/>
      <c r="AI5" s="93"/>
      <c r="AJ5" s="101"/>
      <c r="AK5" s="93"/>
      <c r="AL5" s="101"/>
      <c r="AM5" s="93"/>
      <c r="AN5" s="101"/>
      <c r="AO5" s="93"/>
      <c r="AP5" s="101"/>
      <c r="AQ5" s="93"/>
      <c r="AR5" s="101"/>
      <c r="AS5" s="93"/>
      <c r="AT5" s="101"/>
      <c r="AU5" s="93"/>
      <c r="AV5" s="101"/>
      <c r="AW5" s="93"/>
      <c r="AX5" s="101"/>
      <c r="AY5" s="93"/>
      <c r="AZ5" s="101"/>
      <c r="BA5" s="93"/>
      <c r="BB5" s="101"/>
      <c r="BC5" s="93"/>
      <c r="BD5" s="101"/>
      <c r="BE5" s="93"/>
      <c r="BF5" s="101"/>
      <c r="BG5" s="93"/>
      <c r="BH5" s="101"/>
      <c r="BI5" s="93"/>
      <c r="BJ5" s="98"/>
      <c r="BK5" s="99"/>
      <c r="BL5" s="89"/>
    </row>
    <row r="6" spans="1:64">
      <c r="A6" s="90" t="s">
        <v>137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2"/>
    </row>
    <row r="7" spans="1:64">
      <c r="A7" s="33" t="s">
        <v>67</v>
      </c>
      <c r="B7" s="17"/>
      <c r="C7" s="54"/>
      <c r="D7" s="17"/>
      <c r="E7" s="54"/>
      <c r="F7" s="17"/>
      <c r="G7" s="54"/>
      <c r="H7" s="17"/>
      <c r="I7" s="54"/>
      <c r="J7" s="17">
        <v>402</v>
      </c>
      <c r="K7" s="54">
        <f>J7/1000*50</f>
        <v>20.100000000000001</v>
      </c>
      <c r="L7" s="17"/>
      <c r="M7" s="54"/>
      <c r="N7" s="17"/>
      <c r="O7" s="54"/>
      <c r="P7" s="17"/>
      <c r="Q7" s="54"/>
      <c r="R7" s="17"/>
      <c r="S7" s="54"/>
      <c r="T7" s="17"/>
      <c r="U7" s="54"/>
      <c r="V7" s="17"/>
      <c r="W7" s="54"/>
      <c r="X7" s="17"/>
      <c r="Y7" s="54"/>
      <c r="Z7" s="17"/>
      <c r="AA7" s="54"/>
      <c r="AB7" s="17"/>
      <c r="AC7" s="54"/>
      <c r="AD7" s="17"/>
      <c r="AE7" s="54"/>
      <c r="AF7" s="17"/>
      <c r="AG7" s="54"/>
      <c r="AH7" s="17"/>
      <c r="AI7" s="54"/>
      <c r="AJ7" s="17"/>
      <c r="AK7" s="54"/>
      <c r="AL7" s="17"/>
      <c r="AM7" s="54"/>
      <c r="AN7" s="19"/>
      <c r="AO7" s="57"/>
      <c r="AP7" s="17"/>
      <c r="AQ7" s="54"/>
      <c r="AR7" s="17"/>
      <c r="AS7" s="54"/>
      <c r="AT7" s="17"/>
      <c r="AU7" s="54"/>
      <c r="AV7" s="17"/>
      <c r="AW7" s="54"/>
      <c r="AX7" s="17"/>
      <c r="AY7" s="54"/>
      <c r="AZ7" s="17"/>
      <c r="BA7" s="54"/>
      <c r="BB7" s="17"/>
      <c r="BC7" s="54"/>
      <c r="BD7" s="17"/>
      <c r="BE7" s="54"/>
      <c r="BF7" s="17"/>
      <c r="BG7" s="54"/>
      <c r="BH7" s="17"/>
      <c r="BI7" s="54"/>
      <c r="BJ7" s="18">
        <f>B7+D7+F7+H7+J7+L7+N7+P7+R7+T7+V7+X7+Z7+AB7+AD7+AF7+AH7+AJ7+AL7+AN7+AP7+AR7+AT7+AV7+AX7+AZ7+BB7+BD7+BF7+BH7</f>
        <v>402</v>
      </c>
      <c r="BK7" s="50" t="s">
        <v>126</v>
      </c>
      <c r="BL7" s="54">
        <f>C7+E7+G7+I7+K7+M7+O7+Q7+S7+U7+W7+Y7+AA7+AC7+AE7+AG7+AI7+AK7+AM7+AO7+AQ7+AS7+AU7+AW7+AY7+BA7+BC7+BE7+BG7+BI7</f>
        <v>20.100000000000001</v>
      </c>
    </row>
    <row r="8" spans="1:64">
      <c r="A8" s="39" t="s">
        <v>13</v>
      </c>
      <c r="B8" s="17">
        <v>500</v>
      </c>
      <c r="C8" s="54"/>
      <c r="D8" s="17"/>
      <c r="E8" s="54"/>
      <c r="F8" s="17"/>
      <c r="G8" s="54"/>
      <c r="H8" s="17"/>
      <c r="I8" s="54"/>
      <c r="J8" s="17"/>
      <c r="K8" s="54"/>
      <c r="L8" s="17">
        <v>260</v>
      </c>
      <c r="M8" s="54"/>
      <c r="N8" s="17"/>
      <c r="O8" s="54"/>
      <c r="P8" s="17"/>
      <c r="Q8" s="54"/>
      <c r="R8" s="17"/>
      <c r="S8" s="54"/>
      <c r="T8" s="17">
        <v>625</v>
      </c>
      <c r="U8" s="54"/>
      <c r="V8" s="17"/>
      <c r="W8" s="54"/>
      <c r="X8" s="17"/>
      <c r="Y8" s="54"/>
      <c r="Z8" s="17"/>
      <c r="AA8" s="54"/>
      <c r="AB8" s="17"/>
      <c r="AC8" s="54"/>
      <c r="AD8" s="17"/>
      <c r="AE8" s="54"/>
      <c r="AF8" s="17"/>
      <c r="AG8" s="54"/>
      <c r="AH8" s="17"/>
      <c r="AI8" s="54"/>
      <c r="AJ8" s="17"/>
      <c r="AK8" s="54"/>
      <c r="AL8" s="17"/>
      <c r="AM8" s="54"/>
      <c r="AN8" s="17"/>
      <c r="AO8" s="54"/>
      <c r="AP8" s="17"/>
      <c r="AQ8" s="54"/>
      <c r="AR8" s="17"/>
      <c r="AS8" s="54"/>
      <c r="AT8" s="17"/>
      <c r="AU8" s="54"/>
      <c r="AV8" s="17"/>
      <c r="AW8" s="54"/>
      <c r="AX8" s="17"/>
      <c r="AY8" s="54"/>
      <c r="AZ8" s="17"/>
      <c r="BA8" s="54"/>
      <c r="BB8" s="17"/>
      <c r="BC8" s="54"/>
      <c r="BD8" s="17"/>
      <c r="BE8" s="54"/>
      <c r="BF8" s="17"/>
      <c r="BG8" s="54"/>
      <c r="BH8" s="17"/>
      <c r="BI8" s="54"/>
      <c r="BJ8" s="18">
        <f>B8+D8+F8+H8+J8+L8+N8+P8+R8+T8+V8+X8+Z8+AB8+AD8+AF8+AH8+AJ8+AL8+AN8+AP8+AR8+AT8+AV8+AX8+AZ8+BB8+BD8+BF8+BH8</f>
        <v>1385</v>
      </c>
      <c r="BK8" s="50" t="s">
        <v>126</v>
      </c>
      <c r="BL8" s="54">
        <f t="shared" ref="BL8:BL45" si="1">C8+E8+G8+I8+K8+M8+O8+Q8+S8+U8+W8+Y8+AA8+AC8+AE8+AG8+AI8+AK8+AM8+AO8+AQ8+AS8+AU8+AW8+AY8+BA8+BC8+BE8+BG8+BI8</f>
        <v>0</v>
      </c>
    </row>
    <row r="9" spans="1:64">
      <c r="A9" s="39" t="s">
        <v>83</v>
      </c>
      <c r="B9" s="17"/>
      <c r="C9" s="54"/>
      <c r="D9" s="17"/>
      <c r="E9" s="54"/>
      <c r="F9" s="17"/>
      <c r="G9" s="54"/>
      <c r="H9" s="17"/>
      <c r="I9" s="54"/>
      <c r="J9" s="17"/>
      <c r="K9" s="54"/>
      <c r="L9" s="17"/>
      <c r="M9" s="54"/>
      <c r="N9" s="17"/>
      <c r="O9" s="54"/>
      <c r="P9" s="17"/>
      <c r="Q9" s="54"/>
      <c r="R9" s="17"/>
      <c r="S9" s="54"/>
      <c r="T9" s="17"/>
      <c r="U9" s="54"/>
      <c r="V9" s="17"/>
      <c r="W9" s="54"/>
      <c r="X9" s="17"/>
      <c r="Y9" s="54"/>
      <c r="Z9" s="17"/>
      <c r="AA9" s="54"/>
      <c r="AB9" s="17">
        <v>961</v>
      </c>
      <c r="AC9" s="54"/>
      <c r="AD9" s="17"/>
      <c r="AE9" s="54"/>
      <c r="AF9" s="17"/>
      <c r="AG9" s="54"/>
      <c r="AH9" s="17"/>
      <c r="AI9" s="54"/>
      <c r="AJ9" s="17"/>
      <c r="AK9" s="54"/>
      <c r="AL9" s="17"/>
      <c r="AM9" s="54"/>
      <c r="AN9" s="17"/>
      <c r="AO9" s="54"/>
      <c r="AP9" s="17"/>
      <c r="AQ9" s="54"/>
      <c r="AR9" s="17">
        <v>1038</v>
      </c>
      <c r="AS9" s="54"/>
      <c r="AT9" s="17"/>
      <c r="AU9" s="54"/>
      <c r="AV9" s="17"/>
      <c r="AW9" s="54"/>
      <c r="AX9" s="17"/>
      <c r="AY9" s="54"/>
      <c r="AZ9" s="17"/>
      <c r="BA9" s="54"/>
      <c r="BB9" s="17"/>
      <c r="BC9" s="54"/>
      <c r="BD9" s="17"/>
      <c r="BE9" s="54"/>
      <c r="BF9" s="17"/>
      <c r="BG9" s="54"/>
      <c r="BH9" s="17"/>
      <c r="BI9" s="54"/>
      <c r="BJ9" s="18">
        <f t="shared" ref="BJ9:BJ21" si="2">B9+D9+F9+H9+J9+L9+N9+P9+R9+T9+V9+X9+Z9+AB9+AD9+AF9+AH9+AJ9+AL9+AN9+AP9+AR9+AT9+AV9+AX9+AZ9+BB9+BD9+BF9+BH9</f>
        <v>1999</v>
      </c>
      <c r="BK9" s="50" t="s">
        <v>126</v>
      </c>
      <c r="BL9" s="54">
        <f t="shared" si="1"/>
        <v>0</v>
      </c>
    </row>
    <row r="10" spans="1:64">
      <c r="A10" s="39" t="s">
        <v>71</v>
      </c>
      <c r="B10" s="17"/>
      <c r="C10" s="54"/>
      <c r="D10" s="17"/>
      <c r="E10" s="54"/>
      <c r="F10" s="17"/>
      <c r="G10" s="54"/>
      <c r="H10" s="17"/>
      <c r="I10" s="54"/>
      <c r="J10" s="17"/>
      <c r="K10" s="54"/>
      <c r="L10" s="17">
        <v>4561</v>
      </c>
      <c r="M10" s="54"/>
      <c r="N10" s="17"/>
      <c r="O10" s="54"/>
      <c r="P10" s="17"/>
      <c r="Q10" s="54"/>
      <c r="R10" s="17"/>
      <c r="S10" s="54"/>
      <c r="T10" s="17"/>
      <c r="U10" s="54"/>
      <c r="V10" s="17"/>
      <c r="W10" s="54"/>
      <c r="X10" s="17"/>
      <c r="Y10" s="54"/>
      <c r="Z10" s="17"/>
      <c r="AA10" s="54"/>
      <c r="AB10" s="17"/>
      <c r="AC10" s="54"/>
      <c r="AD10" s="17"/>
      <c r="AE10" s="54"/>
      <c r="AF10" s="17"/>
      <c r="AG10" s="54"/>
      <c r="AH10" s="17"/>
      <c r="AI10" s="54"/>
      <c r="AJ10" s="17"/>
      <c r="AK10" s="54"/>
      <c r="AL10" s="17"/>
      <c r="AM10" s="54"/>
      <c r="AN10" s="17"/>
      <c r="AO10" s="54"/>
      <c r="AP10" s="17"/>
      <c r="AQ10" s="54"/>
      <c r="AR10" s="17"/>
      <c r="AS10" s="54"/>
      <c r="AT10" s="17"/>
      <c r="AU10" s="54"/>
      <c r="AV10" s="17"/>
      <c r="AW10" s="54"/>
      <c r="AX10" s="17"/>
      <c r="AY10" s="54"/>
      <c r="AZ10" s="17"/>
      <c r="BA10" s="54"/>
      <c r="BB10" s="17"/>
      <c r="BC10" s="54"/>
      <c r="BD10" s="17"/>
      <c r="BE10" s="54"/>
      <c r="BF10" s="17">
        <v>6140</v>
      </c>
      <c r="BG10" s="54"/>
      <c r="BH10" s="17"/>
      <c r="BI10" s="54"/>
      <c r="BJ10" s="18">
        <f t="shared" si="2"/>
        <v>10701</v>
      </c>
      <c r="BK10" s="50" t="s">
        <v>126</v>
      </c>
      <c r="BL10" s="54">
        <f t="shared" si="1"/>
        <v>0</v>
      </c>
    </row>
    <row r="11" spans="1:64">
      <c r="A11" s="39" t="s">
        <v>79</v>
      </c>
      <c r="B11" s="17"/>
      <c r="C11" s="54"/>
      <c r="D11" s="17"/>
      <c r="E11" s="54"/>
      <c r="F11" s="17"/>
      <c r="G11" s="54"/>
      <c r="H11" s="17"/>
      <c r="I11" s="54"/>
      <c r="J11" s="17"/>
      <c r="K11" s="54"/>
      <c r="L11" s="17"/>
      <c r="M11" s="54"/>
      <c r="N11" s="17"/>
      <c r="O11" s="54"/>
      <c r="P11" s="17"/>
      <c r="Q11" s="54"/>
      <c r="R11" s="17"/>
      <c r="S11" s="54"/>
      <c r="T11" s="17"/>
      <c r="U11" s="54"/>
      <c r="V11" s="17"/>
      <c r="W11" s="54"/>
      <c r="X11" s="17">
        <v>235</v>
      </c>
      <c r="Y11" s="54"/>
      <c r="Z11" s="17"/>
      <c r="AA11" s="54"/>
      <c r="AB11" s="17"/>
      <c r="AC11" s="54"/>
      <c r="AD11" s="17"/>
      <c r="AE11" s="54"/>
      <c r="AF11" s="17"/>
      <c r="AG11" s="54"/>
      <c r="AH11" s="17"/>
      <c r="AI11" s="54"/>
      <c r="AJ11" s="17"/>
      <c r="AK11" s="54"/>
      <c r="AL11" s="17"/>
      <c r="AM11" s="54"/>
      <c r="AN11" s="17"/>
      <c r="AO11" s="54"/>
      <c r="AP11" s="17"/>
      <c r="AQ11" s="54"/>
      <c r="AR11" s="17"/>
      <c r="AS11" s="54"/>
      <c r="AT11" s="17"/>
      <c r="AU11" s="54"/>
      <c r="AV11" s="17"/>
      <c r="AW11" s="54"/>
      <c r="AX11" s="17"/>
      <c r="AY11" s="54"/>
      <c r="AZ11" s="17"/>
      <c r="BA11" s="54"/>
      <c r="BB11" s="17"/>
      <c r="BC11" s="54"/>
      <c r="BD11" s="17"/>
      <c r="BE11" s="54"/>
      <c r="BF11" s="17"/>
      <c r="BG11" s="54"/>
      <c r="BH11" s="17"/>
      <c r="BI11" s="54"/>
      <c r="BJ11" s="18">
        <f t="shared" si="2"/>
        <v>235</v>
      </c>
      <c r="BK11" s="50" t="s">
        <v>126</v>
      </c>
      <c r="BL11" s="54">
        <f t="shared" si="1"/>
        <v>0</v>
      </c>
    </row>
    <row r="12" spans="1:64">
      <c r="A12" s="39" t="s">
        <v>55</v>
      </c>
      <c r="B12" s="17"/>
      <c r="C12" s="54"/>
      <c r="D12" s="17"/>
      <c r="E12" s="54"/>
      <c r="F12" s="17">
        <v>88</v>
      </c>
      <c r="G12" s="54"/>
      <c r="H12" s="17"/>
      <c r="I12" s="54"/>
      <c r="J12" s="17"/>
      <c r="K12" s="54"/>
      <c r="L12" s="17"/>
      <c r="M12" s="54"/>
      <c r="N12" s="17"/>
      <c r="O12" s="54"/>
      <c r="P12" s="17"/>
      <c r="Q12" s="54"/>
      <c r="R12" s="17"/>
      <c r="S12" s="54"/>
      <c r="T12" s="17"/>
      <c r="U12" s="54"/>
      <c r="V12" s="17"/>
      <c r="W12" s="54"/>
      <c r="X12" s="17"/>
      <c r="Y12" s="54"/>
      <c r="Z12" s="17"/>
      <c r="AA12" s="54"/>
      <c r="AB12" s="17"/>
      <c r="AC12" s="54"/>
      <c r="AD12" s="17"/>
      <c r="AE12" s="54"/>
      <c r="AF12" s="17"/>
      <c r="AG12" s="54"/>
      <c r="AH12" s="17"/>
      <c r="AI12" s="54"/>
      <c r="AJ12" s="17"/>
      <c r="AK12" s="54"/>
      <c r="AL12" s="17"/>
      <c r="AM12" s="54"/>
      <c r="AN12" s="17"/>
      <c r="AO12" s="54"/>
      <c r="AP12" s="17"/>
      <c r="AQ12" s="54"/>
      <c r="AR12" s="17"/>
      <c r="AS12" s="54"/>
      <c r="AT12" s="17"/>
      <c r="AU12" s="54"/>
      <c r="AV12" s="17"/>
      <c r="AW12" s="54"/>
      <c r="AX12" s="17"/>
      <c r="AY12" s="54"/>
      <c r="AZ12" s="17"/>
      <c r="BA12" s="54"/>
      <c r="BB12" s="17"/>
      <c r="BC12" s="54"/>
      <c r="BD12" s="17"/>
      <c r="BE12" s="54"/>
      <c r="BF12" s="17"/>
      <c r="BG12" s="54"/>
      <c r="BH12" s="17"/>
      <c r="BI12" s="54"/>
      <c r="BJ12" s="18">
        <f t="shared" si="2"/>
        <v>88</v>
      </c>
      <c r="BK12" s="50" t="s">
        <v>126</v>
      </c>
      <c r="BL12" s="54">
        <f t="shared" si="1"/>
        <v>0</v>
      </c>
    </row>
    <row r="13" spans="1:64">
      <c r="A13" s="33" t="s">
        <v>77</v>
      </c>
      <c r="B13" s="17"/>
      <c r="C13" s="54"/>
      <c r="D13" s="17"/>
      <c r="E13" s="54"/>
      <c r="F13" s="17"/>
      <c r="G13" s="54"/>
      <c r="H13" s="17"/>
      <c r="I13" s="54"/>
      <c r="J13" s="17"/>
      <c r="K13" s="54"/>
      <c r="L13" s="17"/>
      <c r="M13" s="54"/>
      <c r="N13" s="17"/>
      <c r="O13" s="54"/>
      <c r="P13" s="17"/>
      <c r="Q13" s="54"/>
      <c r="R13" s="17"/>
      <c r="S13" s="54"/>
      <c r="T13" s="17">
        <v>1481</v>
      </c>
      <c r="U13" s="54">
        <f>T13/1000*40</f>
        <v>59.24</v>
      </c>
      <c r="V13" s="17"/>
      <c r="W13" s="54"/>
      <c r="X13" s="17"/>
      <c r="Y13" s="54"/>
      <c r="Z13" s="17"/>
      <c r="AA13" s="54"/>
      <c r="AB13" s="17"/>
      <c r="AC13" s="54"/>
      <c r="AD13" s="17"/>
      <c r="AE13" s="54"/>
      <c r="AF13" s="17"/>
      <c r="AG13" s="54"/>
      <c r="AH13" s="17"/>
      <c r="AI13" s="54"/>
      <c r="AJ13" s="17"/>
      <c r="AK13" s="54"/>
      <c r="AL13" s="17"/>
      <c r="AM13" s="54"/>
      <c r="AN13" s="17"/>
      <c r="AO13" s="54"/>
      <c r="AP13" s="17"/>
      <c r="AQ13" s="54"/>
      <c r="AR13" s="17"/>
      <c r="AS13" s="54"/>
      <c r="AT13" s="17"/>
      <c r="AU13" s="54"/>
      <c r="AV13" s="17"/>
      <c r="AW13" s="54"/>
      <c r="AX13" s="17"/>
      <c r="AY13" s="54"/>
      <c r="AZ13" s="17"/>
      <c r="BA13" s="54"/>
      <c r="BB13" s="17"/>
      <c r="BC13" s="54"/>
      <c r="BD13" s="17"/>
      <c r="BE13" s="54"/>
      <c r="BF13" s="17"/>
      <c r="BG13" s="54"/>
      <c r="BH13" s="17"/>
      <c r="BI13" s="54"/>
      <c r="BJ13" s="18">
        <f t="shared" si="2"/>
        <v>1481</v>
      </c>
      <c r="BK13" s="50" t="s">
        <v>126</v>
      </c>
      <c r="BL13" s="54">
        <f t="shared" si="1"/>
        <v>59.24</v>
      </c>
    </row>
    <row r="14" spans="1:64">
      <c r="A14" s="33" t="s">
        <v>12</v>
      </c>
      <c r="B14" s="17">
        <v>390</v>
      </c>
      <c r="C14" s="54">
        <f>B14/1000*60</f>
        <v>23.400000000000002</v>
      </c>
      <c r="D14" s="17">
        <v>195</v>
      </c>
      <c r="E14" s="54">
        <f>D14/1000*60</f>
        <v>11.700000000000001</v>
      </c>
      <c r="F14" s="17">
        <v>195</v>
      </c>
      <c r="G14" s="54">
        <f>F14/1000*60</f>
        <v>11.700000000000001</v>
      </c>
      <c r="H14" s="17"/>
      <c r="I14" s="54"/>
      <c r="J14" s="17"/>
      <c r="K14" s="54"/>
      <c r="L14" s="17"/>
      <c r="M14" s="54"/>
      <c r="N14" s="17"/>
      <c r="O14" s="54"/>
      <c r="P14" s="17"/>
      <c r="Q14" s="54"/>
      <c r="R14" s="17">
        <v>292</v>
      </c>
      <c r="S14" s="54">
        <f>R14/1000*60</f>
        <v>17.52</v>
      </c>
      <c r="T14" s="17">
        <v>439</v>
      </c>
      <c r="U14" s="54">
        <f>T14/1000*60</f>
        <v>26.34</v>
      </c>
      <c r="V14" s="17"/>
      <c r="W14" s="54"/>
      <c r="X14" s="17"/>
      <c r="Y14" s="54"/>
      <c r="Z14" s="17"/>
      <c r="AA14" s="54"/>
      <c r="AB14" s="17">
        <v>292</v>
      </c>
      <c r="AC14" s="54">
        <f>AB14/1000*60</f>
        <v>17.52</v>
      </c>
      <c r="AD14" s="17"/>
      <c r="AE14" s="54"/>
      <c r="AF14" s="17"/>
      <c r="AG14" s="54"/>
      <c r="AH14" s="17"/>
      <c r="AI14" s="54"/>
      <c r="AJ14" s="17"/>
      <c r="AK14" s="54"/>
      <c r="AL14" s="17"/>
      <c r="AM14" s="54"/>
      <c r="AN14" s="17">
        <v>97</v>
      </c>
      <c r="AO14" s="54">
        <f>AN14/1000*60</f>
        <v>5.82</v>
      </c>
      <c r="AP14" s="17">
        <v>195</v>
      </c>
      <c r="AQ14" s="54">
        <f>AP14/1000*60</f>
        <v>11.700000000000001</v>
      </c>
      <c r="AR14" s="17"/>
      <c r="AS14" s="54"/>
      <c r="AT14" s="17"/>
      <c r="AU14" s="54"/>
      <c r="AV14" s="17"/>
      <c r="AW14" s="54"/>
      <c r="AX14" s="17"/>
      <c r="AY14" s="54"/>
      <c r="AZ14" s="17"/>
      <c r="BA14" s="54"/>
      <c r="BB14" s="17"/>
      <c r="BC14" s="54"/>
      <c r="BD14" s="17"/>
      <c r="BE14" s="54"/>
      <c r="BF14" s="17"/>
      <c r="BG14" s="54"/>
      <c r="BH14" s="17">
        <v>390</v>
      </c>
      <c r="BI14" s="54">
        <f>BH14/1000*60</f>
        <v>23.400000000000002</v>
      </c>
      <c r="BJ14" s="18">
        <f t="shared" si="2"/>
        <v>2485</v>
      </c>
      <c r="BK14" s="50" t="s">
        <v>126</v>
      </c>
      <c r="BL14" s="54">
        <f t="shared" si="1"/>
        <v>149.1</v>
      </c>
    </row>
    <row r="15" spans="1:64">
      <c r="A15" s="39" t="s">
        <v>87</v>
      </c>
      <c r="B15" s="17"/>
      <c r="C15" s="54"/>
      <c r="D15" s="17"/>
      <c r="E15" s="54"/>
      <c r="F15" s="17"/>
      <c r="G15" s="54"/>
      <c r="H15" s="17"/>
      <c r="I15" s="54"/>
      <c r="J15" s="17"/>
      <c r="K15" s="54"/>
      <c r="L15" s="17"/>
      <c r="M15" s="54"/>
      <c r="N15" s="17"/>
      <c r="O15" s="54"/>
      <c r="P15" s="17"/>
      <c r="Q15" s="54"/>
      <c r="R15" s="17"/>
      <c r="S15" s="54"/>
      <c r="T15" s="17"/>
      <c r="U15" s="54"/>
      <c r="V15" s="17"/>
      <c r="W15" s="54"/>
      <c r="X15" s="17"/>
      <c r="Y15" s="54"/>
      <c r="Z15" s="17"/>
      <c r="AA15" s="54"/>
      <c r="AB15" s="17"/>
      <c r="AC15" s="54"/>
      <c r="AD15" s="17"/>
      <c r="AE15" s="54"/>
      <c r="AF15" s="17">
        <v>2812</v>
      </c>
      <c r="AG15" s="54"/>
      <c r="AH15" s="17"/>
      <c r="AI15" s="54"/>
      <c r="AJ15" s="17"/>
      <c r="AK15" s="54"/>
      <c r="AL15" s="17"/>
      <c r="AM15" s="54"/>
      <c r="AN15" s="17"/>
      <c r="AO15" s="54"/>
      <c r="AP15" s="17"/>
      <c r="AQ15" s="54"/>
      <c r="AR15" s="17"/>
      <c r="AS15" s="54"/>
      <c r="AT15" s="17"/>
      <c r="AU15" s="54"/>
      <c r="AV15" s="17">
        <v>964</v>
      </c>
      <c r="AW15" s="54"/>
      <c r="AX15" s="17"/>
      <c r="AY15" s="54"/>
      <c r="AZ15" s="17"/>
      <c r="BA15" s="54"/>
      <c r="BB15" s="17"/>
      <c r="BC15" s="54"/>
      <c r="BD15" s="17"/>
      <c r="BE15" s="54"/>
      <c r="BF15" s="17"/>
      <c r="BG15" s="54"/>
      <c r="BH15" s="17"/>
      <c r="BI15" s="54"/>
      <c r="BJ15" s="18">
        <f t="shared" si="2"/>
        <v>3776</v>
      </c>
      <c r="BK15" s="50" t="s">
        <v>126</v>
      </c>
      <c r="BL15" s="54">
        <f t="shared" si="1"/>
        <v>0</v>
      </c>
    </row>
    <row r="16" spans="1:64">
      <c r="A16" s="39" t="s">
        <v>92</v>
      </c>
      <c r="B16" s="17"/>
      <c r="C16" s="54"/>
      <c r="D16" s="17"/>
      <c r="E16" s="54"/>
      <c r="F16" s="17"/>
      <c r="G16" s="54"/>
      <c r="H16" s="17"/>
      <c r="I16" s="54"/>
      <c r="J16" s="17"/>
      <c r="K16" s="54"/>
      <c r="L16" s="17"/>
      <c r="M16" s="54"/>
      <c r="N16" s="17"/>
      <c r="O16" s="54"/>
      <c r="P16" s="17"/>
      <c r="Q16" s="54"/>
      <c r="R16" s="17"/>
      <c r="S16" s="54"/>
      <c r="T16" s="17"/>
      <c r="U16" s="54"/>
      <c r="V16" s="17"/>
      <c r="W16" s="54"/>
      <c r="X16" s="17"/>
      <c r="Y16" s="54"/>
      <c r="Z16" s="17"/>
      <c r="AA16" s="54"/>
      <c r="AB16" s="17"/>
      <c r="AC16" s="54"/>
      <c r="AD16" s="17"/>
      <c r="AE16" s="54"/>
      <c r="AF16" s="17">
        <v>3214</v>
      </c>
      <c r="AG16" s="54"/>
      <c r="AH16" s="17"/>
      <c r="AI16" s="54"/>
      <c r="AJ16" s="17">
        <v>1200</v>
      </c>
      <c r="AK16" s="54"/>
      <c r="AL16" s="17"/>
      <c r="AM16" s="54"/>
      <c r="AN16" s="17"/>
      <c r="AO16" s="54"/>
      <c r="AP16" s="17"/>
      <c r="AQ16" s="54"/>
      <c r="AR16" s="17"/>
      <c r="AS16" s="54"/>
      <c r="AT16" s="17">
        <v>975</v>
      </c>
      <c r="AU16" s="54"/>
      <c r="AV16" s="17"/>
      <c r="AW16" s="54"/>
      <c r="AX16" s="17"/>
      <c r="AY16" s="54"/>
      <c r="AZ16" s="17"/>
      <c r="BA16" s="54"/>
      <c r="BB16" s="17"/>
      <c r="BC16" s="54"/>
      <c r="BD16" s="17"/>
      <c r="BE16" s="54"/>
      <c r="BF16" s="17"/>
      <c r="BG16" s="54"/>
      <c r="BH16" s="17"/>
      <c r="BI16" s="54"/>
      <c r="BJ16" s="18">
        <f t="shared" si="2"/>
        <v>5389</v>
      </c>
      <c r="BK16" s="50" t="s">
        <v>126</v>
      </c>
      <c r="BL16" s="54">
        <f t="shared" si="1"/>
        <v>0</v>
      </c>
    </row>
    <row r="17" spans="1:64">
      <c r="A17" s="38" t="s">
        <v>114</v>
      </c>
      <c r="B17" s="17"/>
      <c r="C17" s="54"/>
      <c r="D17" s="17"/>
      <c r="E17" s="54"/>
      <c r="F17" s="17"/>
      <c r="G17" s="54"/>
      <c r="H17" s="17"/>
      <c r="I17" s="54"/>
      <c r="J17" s="17"/>
      <c r="K17" s="54"/>
      <c r="L17" s="17"/>
      <c r="M17" s="54"/>
      <c r="N17" s="17"/>
      <c r="O17" s="54"/>
      <c r="P17" s="17"/>
      <c r="Q17" s="54"/>
      <c r="R17" s="17"/>
      <c r="S17" s="54"/>
      <c r="T17" s="17"/>
      <c r="U17" s="54"/>
      <c r="V17" s="17"/>
      <c r="W17" s="54"/>
      <c r="X17" s="17"/>
      <c r="Y17" s="54"/>
      <c r="Z17" s="17"/>
      <c r="AA17" s="54"/>
      <c r="AB17" s="17"/>
      <c r="AC17" s="54"/>
      <c r="AD17" s="17"/>
      <c r="AE17" s="54"/>
      <c r="AF17" s="17"/>
      <c r="AG17" s="54"/>
      <c r="AH17" s="17"/>
      <c r="AI17" s="54"/>
      <c r="AJ17" s="17"/>
      <c r="AK17" s="54"/>
      <c r="AL17" s="17">
        <v>1400</v>
      </c>
      <c r="AM17" s="54"/>
      <c r="AN17" s="17"/>
      <c r="AO17" s="54"/>
      <c r="AP17" s="17"/>
      <c r="AQ17" s="54"/>
      <c r="AR17" s="17"/>
      <c r="AS17" s="54"/>
      <c r="AT17" s="17"/>
      <c r="AU17" s="54"/>
      <c r="AV17" s="17"/>
      <c r="AW17" s="54"/>
      <c r="AX17" s="17"/>
      <c r="AY17" s="54"/>
      <c r="AZ17" s="17"/>
      <c r="BA17" s="54"/>
      <c r="BB17" s="17"/>
      <c r="BC17" s="54"/>
      <c r="BD17" s="17"/>
      <c r="BE17" s="54"/>
      <c r="BF17" s="17"/>
      <c r="BG17" s="54"/>
      <c r="BH17" s="17"/>
      <c r="BI17" s="54"/>
      <c r="BJ17" s="18">
        <f t="shared" si="2"/>
        <v>1400</v>
      </c>
      <c r="BK17" s="50" t="s">
        <v>126</v>
      </c>
      <c r="BL17" s="54">
        <f t="shared" si="1"/>
        <v>0</v>
      </c>
    </row>
    <row r="18" spans="1:64">
      <c r="A18" s="33" t="s">
        <v>68</v>
      </c>
      <c r="B18" s="17"/>
      <c r="C18" s="54"/>
      <c r="D18" s="17"/>
      <c r="E18" s="54"/>
      <c r="F18" s="17"/>
      <c r="G18" s="54"/>
      <c r="H18" s="17"/>
      <c r="I18" s="54"/>
      <c r="J18" s="17">
        <v>148</v>
      </c>
      <c r="K18" s="54"/>
      <c r="L18" s="17"/>
      <c r="M18" s="54"/>
      <c r="N18" s="17"/>
      <c r="O18" s="54"/>
      <c r="P18" s="17"/>
      <c r="Q18" s="54"/>
      <c r="R18" s="17"/>
      <c r="S18" s="54"/>
      <c r="T18" s="17"/>
      <c r="U18" s="54"/>
      <c r="V18" s="17"/>
      <c r="W18" s="54"/>
      <c r="X18" s="17"/>
      <c r="Y18" s="54"/>
      <c r="Z18" s="17"/>
      <c r="AA18" s="54"/>
      <c r="AB18" s="17">
        <v>197</v>
      </c>
      <c r="AC18" s="54"/>
      <c r="AD18" s="17"/>
      <c r="AE18" s="54"/>
      <c r="AF18" s="17"/>
      <c r="AG18" s="54"/>
      <c r="AH18" s="17"/>
      <c r="AI18" s="54"/>
      <c r="AJ18" s="17"/>
      <c r="AK18" s="54"/>
      <c r="AL18" s="17"/>
      <c r="AM18" s="54"/>
      <c r="AN18" s="17"/>
      <c r="AO18" s="54"/>
      <c r="AP18" s="17"/>
      <c r="AQ18" s="54"/>
      <c r="AR18" s="17"/>
      <c r="AS18" s="54"/>
      <c r="AT18" s="17"/>
      <c r="AU18" s="54"/>
      <c r="AV18" s="17"/>
      <c r="AW18" s="54"/>
      <c r="AX18" s="17"/>
      <c r="AY18" s="54"/>
      <c r="AZ18" s="17"/>
      <c r="BA18" s="54"/>
      <c r="BB18" s="17"/>
      <c r="BC18" s="54"/>
      <c r="BD18" s="17"/>
      <c r="BE18" s="54"/>
      <c r="BF18" s="17"/>
      <c r="BG18" s="54"/>
      <c r="BH18" s="17"/>
      <c r="BI18" s="54"/>
      <c r="BJ18" s="18">
        <f t="shared" si="2"/>
        <v>345</v>
      </c>
      <c r="BK18" s="50" t="s">
        <v>126</v>
      </c>
      <c r="BL18" s="54">
        <f t="shared" si="1"/>
        <v>0</v>
      </c>
    </row>
    <row r="19" spans="1:64">
      <c r="A19" s="38" t="s">
        <v>100</v>
      </c>
      <c r="B19" s="17"/>
      <c r="C19" s="54"/>
      <c r="D19" s="17"/>
      <c r="E19" s="54"/>
      <c r="F19" s="17"/>
      <c r="G19" s="54"/>
      <c r="H19" s="17"/>
      <c r="I19" s="54"/>
      <c r="J19" s="17"/>
      <c r="K19" s="54"/>
      <c r="L19" s="17"/>
      <c r="M19" s="54"/>
      <c r="N19" s="17"/>
      <c r="O19" s="54"/>
      <c r="P19" s="17"/>
      <c r="Q19" s="54"/>
      <c r="R19" s="17"/>
      <c r="S19" s="54"/>
      <c r="T19" s="17"/>
      <c r="U19" s="54"/>
      <c r="V19" s="17"/>
      <c r="W19" s="54"/>
      <c r="X19" s="17"/>
      <c r="Y19" s="54"/>
      <c r="Z19" s="17"/>
      <c r="AA19" s="54"/>
      <c r="AB19" s="17"/>
      <c r="AC19" s="54"/>
      <c r="AD19" s="17"/>
      <c r="AE19" s="54"/>
      <c r="AF19" s="17"/>
      <c r="AG19" s="54"/>
      <c r="AH19" s="17"/>
      <c r="AI19" s="54"/>
      <c r="AJ19" s="17"/>
      <c r="AK19" s="54"/>
      <c r="AL19" s="17"/>
      <c r="AM19" s="54"/>
      <c r="AN19" s="17"/>
      <c r="AO19" s="54"/>
      <c r="AP19" s="17">
        <v>467</v>
      </c>
      <c r="AQ19" s="54"/>
      <c r="AR19" s="17"/>
      <c r="AS19" s="54"/>
      <c r="AT19" s="17"/>
      <c r="AU19" s="54"/>
      <c r="AV19" s="17"/>
      <c r="AW19" s="54"/>
      <c r="AX19" s="17"/>
      <c r="AY19" s="54"/>
      <c r="AZ19" s="17"/>
      <c r="BA19" s="54"/>
      <c r="BB19" s="17"/>
      <c r="BC19" s="54"/>
      <c r="BD19" s="17"/>
      <c r="BE19" s="54"/>
      <c r="BF19" s="17"/>
      <c r="BG19" s="54"/>
      <c r="BH19" s="17"/>
      <c r="BI19" s="54"/>
      <c r="BJ19" s="18">
        <f t="shared" si="2"/>
        <v>467</v>
      </c>
      <c r="BK19" s="50" t="s">
        <v>126</v>
      </c>
      <c r="BL19" s="54">
        <f t="shared" si="1"/>
        <v>0</v>
      </c>
    </row>
    <row r="20" spans="1:64">
      <c r="A20" s="39" t="s">
        <v>89</v>
      </c>
      <c r="B20" s="17"/>
      <c r="C20" s="54"/>
      <c r="D20" s="17"/>
      <c r="E20" s="54"/>
      <c r="F20" s="17"/>
      <c r="G20" s="54"/>
      <c r="H20" s="17"/>
      <c r="I20" s="54"/>
      <c r="J20" s="17"/>
      <c r="K20" s="54"/>
      <c r="L20" s="17"/>
      <c r="M20" s="54"/>
      <c r="N20" s="17"/>
      <c r="O20" s="54"/>
      <c r="P20" s="17"/>
      <c r="Q20" s="54"/>
      <c r="R20" s="17"/>
      <c r="S20" s="54"/>
      <c r="T20" s="17"/>
      <c r="U20" s="54"/>
      <c r="V20" s="17"/>
      <c r="W20" s="54"/>
      <c r="X20" s="17"/>
      <c r="Y20" s="54"/>
      <c r="Z20" s="17"/>
      <c r="AA20" s="54"/>
      <c r="AB20" s="17"/>
      <c r="AC20" s="54"/>
      <c r="AD20" s="17"/>
      <c r="AE20" s="54"/>
      <c r="AF20" s="17">
        <v>590</v>
      </c>
      <c r="AG20" s="54"/>
      <c r="AH20" s="17"/>
      <c r="AI20" s="54"/>
      <c r="AJ20" s="17"/>
      <c r="AK20" s="54"/>
      <c r="AL20" s="17"/>
      <c r="AM20" s="54"/>
      <c r="AN20" s="17"/>
      <c r="AO20" s="54"/>
      <c r="AP20" s="17"/>
      <c r="AQ20" s="54"/>
      <c r="AR20" s="17"/>
      <c r="AS20" s="54"/>
      <c r="AT20" s="17"/>
      <c r="AU20" s="54"/>
      <c r="AV20" s="17"/>
      <c r="AW20" s="54"/>
      <c r="AX20" s="17"/>
      <c r="AY20" s="54"/>
      <c r="AZ20" s="17"/>
      <c r="BA20" s="54"/>
      <c r="BB20" s="17"/>
      <c r="BC20" s="54"/>
      <c r="BD20" s="17"/>
      <c r="BE20" s="54"/>
      <c r="BF20" s="17"/>
      <c r="BG20" s="54"/>
      <c r="BH20" s="17"/>
      <c r="BI20" s="54"/>
      <c r="BJ20" s="18">
        <f t="shared" si="2"/>
        <v>590</v>
      </c>
      <c r="BK20" s="50" t="s">
        <v>126</v>
      </c>
      <c r="BL20" s="54">
        <f t="shared" si="1"/>
        <v>0</v>
      </c>
    </row>
    <row r="21" spans="1:64">
      <c r="A21" s="39" t="s">
        <v>9</v>
      </c>
      <c r="B21" s="17">
        <v>70</v>
      </c>
      <c r="C21" s="54"/>
      <c r="D21" s="17">
        <v>11</v>
      </c>
      <c r="E21" s="54"/>
      <c r="F21" s="17"/>
      <c r="G21" s="54"/>
      <c r="H21" s="17">
        <v>20</v>
      </c>
      <c r="I21" s="54"/>
      <c r="J21" s="17">
        <v>58</v>
      </c>
      <c r="K21" s="54"/>
      <c r="L21" s="17">
        <v>12</v>
      </c>
      <c r="M21" s="54"/>
      <c r="N21" s="17">
        <v>564</v>
      </c>
      <c r="O21" s="54"/>
      <c r="P21" s="17">
        <v>58</v>
      </c>
      <c r="Q21" s="54"/>
      <c r="R21" s="17">
        <v>411</v>
      </c>
      <c r="S21" s="54"/>
      <c r="T21" s="17">
        <v>176</v>
      </c>
      <c r="U21" s="54"/>
      <c r="V21" s="17">
        <v>117</v>
      </c>
      <c r="W21" s="54"/>
      <c r="X21" s="17">
        <v>29</v>
      </c>
      <c r="Y21" s="54"/>
      <c r="Z21" s="17">
        <v>35</v>
      </c>
      <c r="AA21" s="54"/>
      <c r="AB21" s="17">
        <v>41</v>
      </c>
      <c r="AC21" s="54"/>
      <c r="AD21" s="17">
        <v>24</v>
      </c>
      <c r="AE21" s="54"/>
      <c r="AF21" s="17">
        <v>41</v>
      </c>
      <c r="AG21" s="54"/>
      <c r="AH21" s="17">
        <v>47</v>
      </c>
      <c r="AI21" s="54"/>
      <c r="AJ21" s="17">
        <v>235</v>
      </c>
      <c r="AK21" s="54"/>
      <c r="AL21" s="17">
        <v>82</v>
      </c>
      <c r="AM21" s="54"/>
      <c r="AN21" s="17">
        <v>82</v>
      </c>
      <c r="AO21" s="54"/>
      <c r="AP21" s="17"/>
      <c r="AQ21" s="54"/>
      <c r="AR21" s="17">
        <v>41</v>
      </c>
      <c r="AS21" s="54"/>
      <c r="AT21" s="17"/>
      <c r="AU21" s="54"/>
      <c r="AV21" s="17"/>
      <c r="AW21" s="54"/>
      <c r="AX21" s="17"/>
      <c r="AY21" s="54"/>
      <c r="AZ21" s="17"/>
      <c r="BA21" s="54"/>
      <c r="BB21" s="17"/>
      <c r="BC21" s="54"/>
      <c r="BD21" s="17"/>
      <c r="BE21" s="54"/>
      <c r="BF21" s="17"/>
      <c r="BG21" s="54"/>
      <c r="BH21" s="17"/>
      <c r="BI21" s="54"/>
      <c r="BJ21" s="18">
        <f t="shared" si="2"/>
        <v>2154</v>
      </c>
      <c r="BK21" s="50" t="s">
        <v>126</v>
      </c>
      <c r="BL21" s="54">
        <f t="shared" si="1"/>
        <v>0</v>
      </c>
    </row>
    <row r="22" spans="1:64">
      <c r="A22" s="39" t="s">
        <v>63</v>
      </c>
      <c r="B22" s="17"/>
      <c r="C22" s="54"/>
      <c r="D22" s="17"/>
      <c r="E22" s="54"/>
      <c r="F22" s="17"/>
      <c r="G22" s="54"/>
      <c r="H22" s="17"/>
      <c r="I22" s="54"/>
      <c r="J22" s="17">
        <v>27</v>
      </c>
      <c r="K22" s="54"/>
      <c r="L22" s="17"/>
      <c r="M22" s="54"/>
      <c r="N22" s="17"/>
      <c r="O22" s="54"/>
      <c r="P22" s="17"/>
      <c r="Q22" s="54"/>
      <c r="R22" s="17"/>
      <c r="S22" s="54"/>
      <c r="T22" s="17"/>
      <c r="U22" s="54"/>
      <c r="V22" s="17"/>
      <c r="W22" s="54"/>
      <c r="X22" s="17"/>
      <c r="Y22" s="54"/>
      <c r="Z22" s="17"/>
      <c r="AA22" s="54"/>
      <c r="AB22" s="17"/>
      <c r="AC22" s="54"/>
      <c r="AD22" s="17"/>
      <c r="AE22" s="54"/>
      <c r="AF22" s="17">
        <v>67</v>
      </c>
      <c r="AG22" s="54"/>
      <c r="AH22" s="17"/>
      <c r="AI22" s="54"/>
      <c r="AJ22" s="17">
        <v>36</v>
      </c>
      <c r="AK22" s="54"/>
      <c r="AL22" s="17"/>
      <c r="AM22" s="54"/>
      <c r="AN22" s="17"/>
      <c r="AO22" s="54"/>
      <c r="AP22" s="17"/>
      <c r="AQ22" s="54"/>
      <c r="AR22" s="17"/>
      <c r="AS22" s="54"/>
      <c r="AT22" s="17"/>
      <c r="AU22" s="54"/>
      <c r="AV22" s="17"/>
      <c r="AW22" s="54"/>
      <c r="AX22" s="17"/>
      <c r="AY22" s="54"/>
      <c r="AZ22" s="17"/>
      <c r="BA22" s="54"/>
      <c r="BB22" s="17"/>
      <c r="BC22" s="54"/>
      <c r="BD22" s="17"/>
      <c r="BE22" s="54"/>
      <c r="BF22" s="17"/>
      <c r="BG22" s="54"/>
      <c r="BH22" s="17"/>
      <c r="BI22" s="54"/>
      <c r="BJ22" s="18">
        <f t="shared" ref="BJ22:BJ45" si="3">SUM(B22:BH22)</f>
        <v>130</v>
      </c>
      <c r="BK22" s="50" t="s">
        <v>126</v>
      </c>
      <c r="BL22" s="54">
        <f t="shared" si="1"/>
        <v>0</v>
      </c>
    </row>
    <row r="23" spans="1:64">
      <c r="A23" s="38" t="s">
        <v>105</v>
      </c>
      <c r="B23" s="17"/>
      <c r="C23" s="54"/>
      <c r="D23" s="17"/>
      <c r="E23" s="54"/>
      <c r="F23" s="17"/>
      <c r="G23" s="54"/>
      <c r="H23" s="17"/>
      <c r="I23" s="54"/>
      <c r="J23" s="17"/>
      <c r="K23" s="54"/>
      <c r="L23" s="17"/>
      <c r="M23" s="54"/>
      <c r="N23" s="17"/>
      <c r="O23" s="54"/>
      <c r="P23" s="17"/>
      <c r="Q23" s="54"/>
      <c r="R23" s="17"/>
      <c r="S23" s="54"/>
      <c r="T23" s="17"/>
      <c r="U23" s="54"/>
      <c r="V23" s="17"/>
      <c r="W23" s="54"/>
      <c r="X23" s="17"/>
      <c r="Y23" s="54"/>
      <c r="Z23" s="17"/>
      <c r="AA23" s="54"/>
      <c r="AB23" s="17"/>
      <c r="AC23" s="54"/>
      <c r="AD23" s="17"/>
      <c r="AE23" s="54"/>
      <c r="AF23" s="17"/>
      <c r="AG23" s="54"/>
      <c r="AH23" s="17"/>
      <c r="AI23" s="54"/>
      <c r="AJ23" s="17"/>
      <c r="AK23" s="54"/>
      <c r="AL23" s="17"/>
      <c r="AM23" s="54"/>
      <c r="AN23" s="17"/>
      <c r="AO23" s="54"/>
      <c r="AP23" s="17"/>
      <c r="AQ23" s="54"/>
      <c r="AR23" s="17"/>
      <c r="AS23" s="54"/>
      <c r="AT23" s="17"/>
      <c r="AU23" s="54"/>
      <c r="AV23" s="17">
        <v>520</v>
      </c>
      <c r="AW23" s="54"/>
      <c r="AX23" s="17"/>
      <c r="AY23" s="54"/>
      <c r="AZ23" s="17"/>
      <c r="BA23" s="54"/>
      <c r="BB23" s="17"/>
      <c r="BC23" s="54"/>
      <c r="BD23" s="17"/>
      <c r="BE23" s="54"/>
      <c r="BF23" s="17"/>
      <c r="BG23" s="54"/>
      <c r="BH23" s="17"/>
      <c r="BI23" s="54"/>
      <c r="BJ23" s="18">
        <f t="shared" si="3"/>
        <v>520</v>
      </c>
      <c r="BK23" s="50" t="s">
        <v>126</v>
      </c>
      <c r="BL23" s="54">
        <f t="shared" si="1"/>
        <v>0</v>
      </c>
    </row>
    <row r="24" spans="1:64">
      <c r="A24" s="39" t="s">
        <v>21</v>
      </c>
      <c r="B24" s="17"/>
      <c r="C24" s="54"/>
      <c r="D24" s="17">
        <v>78</v>
      </c>
      <c r="E24" s="54"/>
      <c r="F24" s="17"/>
      <c r="G24" s="54"/>
      <c r="H24" s="17"/>
      <c r="I24" s="54"/>
      <c r="J24" s="17"/>
      <c r="K24" s="54"/>
      <c r="L24" s="17"/>
      <c r="M24" s="54"/>
      <c r="N24" s="17"/>
      <c r="O24" s="54"/>
      <c r="P24" s="17"/>
      <c r="Q24" s="54"/>
      <c r="R24" s="17">
        <v>118</v>
      </c>
      <c r="S24" s="54"/>
      <c r="T24" s="17"/>
      <c r="U24" s="54"/>
      <c r="V24" s="17"/>
      <c r="W24" s="54"/>
      <c r="X24" s="17"/>
      <c r="Y24" s="54"/>
      <c r="Z24" s="17"/>
      <c r="AA24" s="54"/>
      <c r="AB24" s="17"/>
      <c r="AC24" s="54"/>
      <c r="AD24" s="17"/>
      <c r="AE24" s="54"/>
      <c r="AF24" s="17"/>
      <c r="AG24" s="54"/>
      <c r="AH24" s="17"/>
      <c r="AI24" s="54"/>
      <c r="AJ24" s="17"/>
      <c r="AK24" s="54"/>
      <c r="AL24" s="17"/>
      <c r="AM24" s="54"/>
      <c r="AN24" s="17"/>
      <c r="AO24" s="54"/>
      <c r="AP24" s="17"/>
      <c r="AQ24" s="54"/>
      <c r="AR24" s="17"/>
      <c r="AS24" s="54"/>
      <c r="AT24" s="17"/>
      <c r="AU24" s="54"/>
      <c r="AV24" s="17"/>
      <c r="AW24" s="54"/>
      <c r="AX24" s="17"/>
      <c r="AY24" s="54"/>
      <c r="AZ24" s="17"/>
      <c r="BA24" s="54"/>
      <c r="BB24" s="17"/>
      <c r="BC24" s="54"/>
      <c r="BD24" s="17"/>
      <c r="BE24" s="54"/>
      <c r="BF24" s="17"/>
      <c r="BG24" s="54"/>
      <c r="BH24" s="17"/>
      <c r="BI24" s="54"/>
      <c r="BJ24" s="18">
        <f t="shared" si="3"/>
        <v>196</v>
      </c>
      <c r="BK24" s="50" t="s">
        <v>126</v>
      </c>
      <c r="BL24" s="54">
        <f t="shared" si="1"/>
        <v>0</v>
      </c>
    </row>
    <row r="25" spans="1:64">
      <c r="A25" s="38" t="s">
        <v>110</v>
      </c>
      <c r="B25" s="17"/>
      <c r="C25" s="54"/>
      <c r="D25" s="17"/>
      <c r="E25" s="54"/>
      <c r="F25" s="17"/>
      <c r="G25" s="54"/>
      <c r="H25" s="17"/>
      <c r="I25" s="54"/>
      <c r="J25" s="17"/>
      <c r="K25" s="54"/>
      <c r="L25" s="17"/>
      <c r="M25" s="54"/>
      <c r="N25" s="17"/>
      <c r="O25" s="54"/>
      <c r="P25" s="17"/>
      <c r="Q25" s="54"/>
      <c r="R25" s="17"/>
      <c r="S25" s="54"/>
      <c r="T25" s="17"/>
      <c r="U25" s="54"/>
      <c r="V25" s="17"/>
      <c r="W25" s="54"/>
      <c r="X25" s="17"/>
      <c r="Y25" s="54"/>
      <c r="Z25" s="17"/>
      <c r="AA25" s="54"/>
      <c r="AB25" s="17"/>
      <c r="AC25" s="54"/>
      <c r="AD25" s="17"/>
      <c r="AE25" s="54"/>
      <c r="AF25" s="17"/>
      <c r="AG25" s="54"/>
      <c r="AH25" s="17"/>
      <c r="AI25" s="54"/>
      <c r="AJ25" s="17"/>
      <c r="AK25" s="54"/>
      <c r="AL25" s="17"/>
      <c r="AM25" s="54"/>
      <c r="AN25" s="17"/>
      <c r="AO25" s="54"/>
      <c r="AP25" s="17"/>
      <c r="AQ25" s="54"/>
      <c r="AR25" s="17"/>
      <c r="AS25" s="54"/>
      <c r="AT25" s="17"/>
      <c r="AU25" s="54"/>
      <c r="AV25" s="17"/>
      <c r="AW25" s="54"/>
      <c r="AX25" s="17"/>
      <c r="AY25" s="54"/>
      <c r="AZ25" s="17"/>
      <c r="BA25" s="54"/>
      <c r="BB25" s="17"/>
      <c r="BC25" s="54"/>
      <c r="BD25" s="17"/>
      <c r="BE25" s="54"/>
      <c r="BF25" s="17">
        <v>385</v>
      </c>
      <c r="BG25" s="54"/>
      <c r="BH25" s="17">
        <v>150</v>
      </c>
      <c r="BI25" s="54"/>
      <c r="BJ25" s="18">
        <f t="shared" si="3"/>
        <v>535</v>
      </c>
      <c r="BK25" s="50" t="s">
        <v>126</v>
      </c>
      <c r="BL25" s="54">
        <f t="shared" si="1"/>
        <v>0</v>
      </c>
    </row>
    <row r="26" spans="1:64">
      <c r="A26" s="39" t="s">
        <v>76</v>
      </c>
      <c r="B26" s="17"/>
      <c r="C26" s="54"/>
      <c r="D26" s="17"/>
      <c r="E26" s="54"/>
      <c r="F26" s="17"/>
      <c r="G26" s="54"/>
      <c r="H26" s="17"/>
      <c r="I26" s="54"/>
      <c r="J26" s="17"/>
      <c r="K26" s="54"/>
      <c r="L26" s="17"/>
      <c r="M26" s="54"/>
      <c r="N26" s="17"/>
      <c r="O26" s="54"/>
      <c r="P26" s="17"/>
      <c r="Q26" s="54"/>
      <c r="R26" s="17">
        <v>1100</v>
      </c>
      <c r="S26" s="54"/>
      <c r="T26" s="17"/>
      <c r="U26" s="54"/>
      <c r="V26" s="17"/>
      <c r="W26" s="54"/>
      <c r="X26" s="17"/>
      <c r="Y26" s="54"/>
      <c r="Z26" s="17"/>
      <c r="AA26" s="54"/>
      <c r="AB26" s="17"/>
      <c r="AC26" s="54"/>
      <c r="AD26" s="17"/>
      <c r="AE26" s="54"/>
      <c r="AF26" s="17"/>
      <c r="AG26" s="54"/>
      <c r="AH26" s="17"/>
      <c r="AI26" s="54"/>
      <c r="AJ26" s="17"/>
      <c r="AK26" s="54"/>
      <c r="AL26" s="17"/>
      <c r="AM26" s="54"/>
      <c r="AN26" s="17"/>
      <c r="AO26" s="54"/>
      <c r="AP26" s="17"/>
      <c r="AQ26" s="54"/>
      <c r="AR26" s="17">
        <v>1100</v>
      </c>
      <c r="AS26" s="54"/>
      <c r="AT26" s="17"/>
      <c r="AU26" s="54"/>
      <c r="AV26" s="17"/>
      <c r="AW26" s="54"/>
      <c r="AX26" s="17"/>
      <c r="AY26" s="54"/>
      <c r="AZ26" s="17"/>
      <c r="BA26" s="54"/>
      <c r="BB26" s="17"/>
      <c r="BC26" s="54"/>
      <c r="BD26" s="17"/>
      <c r="BE26" s="54"/>
      <c r="BF26" s="17">
        <v>550</v>
      </c>
      <c r="BG26" s="54"/>
      <c r="BH26" s="17">
        <v>550</v>
      </c>
      <c r="BI26" s="54"/>
      <c r="BJ26" s="18">
        <f t="shared" si="3"/>
        <v>3300</v>
      </c>
      <c r="BK26" s="50" t="s">
        <v>126</v>
      </c>
      <c r="BL26" s="54">
        <f t="shared" si="1"/>
        <v>0</v>
      </c>
    </row>
    <row r="27" spans="1:64">
      <c r="A27" s="39" t="s">
        <v>17</v>
      </c>
      <c r="B27" s="17">
        <v>235</v>
      </c>
      <c r="C27" s="54"/>
      <c r="D27" s="17">
        <v>107</v>
      </c>
      <c r="E27" s="54"/>
      <c r="F27" s="17">
        <v>80</v>
      </c>
      <c r="G27" s="54"/>
      <c r="H27" s="17"/>
      <c r="I27" s="54"/>
      <c r="J27" s="17">
        <v>281</v>
      </c>
      <c r="K27" s="54"/>
      <c r="L27" s="17">
        <v>535</v>
      </c>
      <c r="M27" s="54"/>
      <c r="N27" s="17">
        <v>428</v>
      </c>
      <c r="O27" s="54"/>
      <c r="P27" s="17">
        <v>535</v>
      </c>
      <c r="Q27" s="54"/>
      <c r="R27" s="17">
        <v>107</v>
      </c>
      <c r="S27" s="54"/>
      <c r="T27" s="17">
        <v>267</v>
      </c>
      <c r="U27" s="54"/>
      <c r="V27" s="17">
        <v>161</v>
      </c>
      <c r="W27" s="54"/>
      <c r="X27" s="17">
        <v>178</v>
      </c>
      <c r="Y27" s="54"/>
      <c r="Z27" s="17">
        <v>44</v>
      </c>
      <c r="AA27" s="54"/>
      <c r="AB27" s="17">
        <v>535</v>
      </c>
      <c r="AC27" s="54"/>
      <c r="AD27" s="17">
        <v>535</v>
      </c>
      <c r="AE27" s="54"/>
      <c r="AF27" s="17">
        <v>535</v>
      </c>
      <c r="AG27" s="54"/>
      <c r="AH27" s="17">
        <v>535</v>
      </c>
      <c r="AI27" s="54"/>
      <c r="AJ27" s="17">
        <v>321</v>
      </c>
      <c r="AK27" s="54"/>
      <c r="AL27" s="17">
        <v>321</v>
      </c>
      <c r="AM27" s="54"/>
      <c r="AN27" s="17"/>
      <c r="AO27" s="54"/>
      <c r="AP27" s="17"/>
      <c r="AQ27" s="54"/>
      <c r="AR27" s="17">
        <v>107</v>
      </c>
      <c r="AS27" s="54"/>
      <c r="AT27" s="17">
        <v>375</v>
      </c>
      <c r="AU27" s="54"/>
      <c r="AV27" s="17"/>
      <c r="AW27" s="54"/>
      <c r="AX27" s="17"/>
      <c r="AY27" s="54"/>
      <c r="AZ27" s="17"/>
      <c r="BA27" s="54"/>
      <c r="BB27" s="17">
        <v>360</v>
      </c>
      <c r="BC27" s="54"/>
      <c r="BD27" s="17">
        <v>323</v>
      </c>
      <c r="BE27" s="54"/>
      <c r="BF27" s="17">
        <v>535</v>
      </c>
      <c r="BG27" s="54"/>
      <c r="BH27" s="17">
        <v>321</v>
      </c>
      <c r="BI27" s="54"/>
      <c r="BJ27" s="18">
        <f t="shared" si="3"/>
        <v>7761</v>
      </c>
      <c r="BK27" s="50" t="s">
        <v>126</v>
      </c>
      <c r="BL27" s="54">
        <f t="shared" si="1"/>
        <v>0</v>
      </c>
    </row>
    <row r="28" spans="1:64">
      <c r="A28" s="39" t="s">
        <v>94</v>
      </c>
      <c r="B28" s="17"/>
      <c r="C28" s="54"/>
      <c r="D28" s="17"/>
      <c r="E28" s="54"/>
      <c r="F28" s="17"/>
      <c r="G28" s="54"/>
      <c r="H28" s="17"/>
      <c r="I28" s="54"/>
      <c r="J28" s="17"/>
      <c r="K28" s="54"/>
      <c r="L28" s="17"/>
      <c r="M28" s="54"/>
      <c r="N28" s="17"/>
      <c r="O28" s="54"/>
      <c r="P28" s="17"/>
      <c r="Q28" s="54"/>
      <c r="R28" s="17"/>
      <c r="S28" s="54"/>
      <c r="T28" s="17"/>
      <c r="U28" s="54"/>
      <c r="V28" s="17"/>
      <c r="W28" s="54"/>
      <c r="X28" s="17"/>
      <c r="Y28" s="54"/>
      <c r="Z28" s="17"/>
      <c r="AA28" s="54"/>
      <c r="AB28" s="17"/>
      <c r="AC28" s="54"/>
      <c r="AD28" s="17"/>
      <c r="AE28" s="54"/>
      <c r="AF28" s="17"/>
      <c r="AG28" s="54"/>
      <c r="AH28" s="17"/>
      <c r="AI28" s="54"/>
      <c r="AJ28" s="17">
        <v>675</v>
      </c>
      <c r="AK28" s="54"/>
      <c r="AL28" s="17"/>
      <c r="AM28" s="54"/>
      <c r="AN28" s="17"/>
      <c r="AO28" s="54"/>
      <c r="AP28" s="17"/>
      <c r="AQ28" s="54"/>
      <c r="AR28" s="17"/>
      <c r="AS28" s="54"/>
      <c r="AT28" s="17"/>
      <c r="AU28" s="54"/>
      <c r="AV28" s="17"/>
      <c r="AW28" s="54"/>
      <c r="AX28" s="17"/>
      <c r="AY28" s="54"/>
      <c r="AZ28" s="17"/>
      <c r="BA28" s="54"/>
      <c r="BB28" s="17"/>
      <c r="BC28" s="54"/>
      <c r="BD28" s="17"/>
      <c r="BE28" s="54"/>
      <c r="BF28" s="17"/>
      <c r="BG28" s="54"/>
      <c r="BH28" s="17"/>
      <c r="BI28" s="54"/>
      <c r="BJ28" s="18">
        <f t="shared" si="3"/>
        <v>675</v>
      </c>
      <c r="BK28" s="50" t="s">
        <v>126</v>
      </c>
      <c r="BL28" s="54">
        <f t="shared" si="1"/>
        <v>0</v>
      </c>
    </row>
    <row r="29" spans="1:64">
      <c r="A29" s="39" t="s">
        <v>14</v>
      </c>
      <c r="B29" s="17">
        <v>351</v>
      </c>
      <c r="C29" s="54"/>
      <c r="D29" s="17"/>
      <c r="E29" s="54"/>
      <c r="F29" s="17"/>
      <c r="G29" s="54"/>
      <c r="H29" s="17"/>
      <c r="I29" s="54"/>
      <c r="J29" s="17"/>
      <c r="K29" s="54"/>
      <c r="L29" s="17"/>
      <c r="M29" s="54"/>
      <c r="N29" s="17"/>
      <c r="O29" s="54"/>
      <c r="P29" s="17"/>
      <c r="Q29" s="54"/>
      <c r="R29" s="17"/>
      <c r="S29" s="54"/>
      <c r="T29" s="17"/>
      <c r="U29" s="54"/>
      <c r="V29" s="17"/>
      <c r="W29" s="54"/>
      <c r="X29" s="17"/>
      <c r="Y29" s="54"/>
      <c r="Z29" s="17"/>
      <c r="AA29" s="54"/>
      <c r="AB29" s="17"/>
      <c r="AC29" s="54"/>
      <c r="AD29" s="17"/>
      <c r="AE29" s="54"/>
      <c r="AF29" s="17"/>
      <c r="AG29" s="54"/>
      <c r="AH29" s="17"/>
      <c r="AI29" s="54"/>
      <c r="AJ29" s="17"/>
      <c r="AK29" s="54"/>
      <c r="AL29" s="17"/>
      <c r="AM29" s="54"/>
      <c r="AN29" s="17"/>
      <c r="AO29" s="54"/>
      <c r="AP29" s="17"/>
      <c r="AQ29" s="54"/>
      <c r="AR29" s="17"/>
      <c r="AS29" s="54"/>
      <c r="AT29" s="17"/>
      <c r="AU29" s="54"/>
      <c r="AV29" s="17"/>
      <c r="AW29" s="54"/>
      <c r="AX29" s="17"/>
      <c r="AY29" s="54"/>
      <c r="AZ29" s="17"/>
      <c r="BA29" s="54"/>
      <c r="BB29" s="17"/>
      <c r="BC29" s="54"/>
      <c r="BD29" s="17"/>
      <c r="BE29" s="54"/>
      <c r="BF29" s="17"/>
      <c r="BG29" s="54"/>
      <c r="BH29" s="17"/>
      <c r="BI29" s="54"/>
      <c r="BJ29" s="18">
        <f t="shared" si="3"/>
        <v>351</v>
      </c>
      <c r="BK29" s="50" t="s">
        <v>126</v>
      </c>
      <c r="BL29" s="54">
        <f t="shared" si="1"/>
        <v>0</v>
      </c>
    </row>
    <row r="30" spans="1:64">
      <c r="A30" s="39" t="s">
        <v>69</v>
      </c>
      <c r="B30" s="17"/>
      <c r="C30" s="54"/>
      <c r="D30" s="17"/>
      <c r="E30" s="54"/>
      <c r="F30" s="17"/>
      <c r="G30" s="54"/>
      <c r="H30" s="17"/>
      <c r="I30" s="54"/>
      <c r="J30" s="17">
        <v>200</v>
      </c>
      <c r="K30" s="54"/>
      <c r="L30" s="17"/>
      <c r="M30" s="54"/>
      <c r="N30" s="17"/>
      <c r="O30" s="54"/>
      <c r="P30" s="17"/>
      <c r="Q30" s="54"/>
      <c r="R30" s="17"/>
      <c r="S30" s="54"/>
      <c r="T30" s="17"/>
      <c r="U30" s="54"/>
      <c r="V30" s="17"/>
      <c r="W30" s="54"/>
      <c r="X30" s="17"/>
      <c r="Y30" s="54"/>
      <c r="Z30" s="17"/>
      <c r="AA30" s="54"/>
      <c r="AB30" s="17"/>
      <c r="AC30" s="54"/>
      <c r="AD30" s="17"/>
      <c r="AE30" s="54"/>
      <c r="AF30" s="17"/>
      <c r="AG30" s="54"/>
      <c r="AH30" s="17"/>
      <c r="AI30" s="54"/>
      <c r="AJ30" s="17"/>
      <c r="AK30" s="54"/>
      <c r="AL30" s="17"/>
      <c r="AM30" s="54"/>
      <c r="AN30" s="17"/>
      <c r="AO30" s="54"/>
      <c r="AP30" s="17"/>
      <c r="AQ30" s="54"/>
      <c r="AR30" s="17"/>
      <c r="AS30" s="54"/>
      <c r="AT30" s="17"/>
      <c r="AU30" s="54"/>
      <c r="AV30" s="17"/>
      <c r="AW30" s="54"/>
      <c r="AX30" s="17"/>
      <c r="AY30" s="54"/>
      <c r="AZ30" s="17"/>
      <c r="BA30" s="54"/>
      <c r="BB30" s="17"/>
      <c r="BC30" s="54"/>
      <c r="BD30" s="17"/>
      <c r="BE30" s="54"/>
      <c r="BF30" s="17"/>
      <c r="BG30" s="54"/>
      <c r="BH30" s="17"/>
      <c r="BI30" s="54"/>
      <c r="BJ30" s="18">
        <f t="shared" si="3"/>
        <v>200</v>
      </c>
      <c r="BK30" s="50" t="s">
        <v>126</v>
      </c>
      <c r="BL30" s="54">
        <f t="shared" si="1"/>
        <v>0</v>
      </c>
    </row>
    <row r="31" spans="1:64">
      <c r="A31" s="33" t="s">
        <v>10</v>
      </c>
      <c r="B31" s="17">
        <v>64</v>
      </c>
      <c r="C31" s="54">
        <f>B31/1000*60</f>
        <v>3.84</v>
      </c>
      <c r="D31" s="17">
        <v>188</v>
      </c>
      <c r="E31" s="54">
        <f>D31/1000*60</f>
        <v>11.28</v>
      </c>
      <c r="F31" s="17">
        <v>113</v>
      </c>
      <c r="G31" s="54">
        <f>F31/1000*60</f>
        <v>6.78</v>
      </c>
      <c r="H31" s="17"/>
      <c r="I31" s="54"/>
      <c r="J31" s="17">
        <v>86</v>
      </c>
      <c r="K31" s="54">
        <f>J31/1000*60</f>
        <v>5.1599999999999993</v>
      </c>
      <c r="L31" s="17">
        <v>64</v>
      </c>
      <c r="M31" s="54">
        <f>L31/1000*60</f>
        <v>3.84</v>
      </c>
      <c r="N31" s="17">
        <v>578</v>
      </c>
      <c r="O31" s="54">
        <f>N31/1000*60</f>
        <v>34.68</v>
      </c>
      <c r="P31" s="17">
        <v>80</v>
      </c>
      <c r="Q31" s="54">
        <f>P31/1000*60</f>
        <v>4.8</v>
      </c>
      <c r="R31" s="17">
        <v>421</v>
      </c>
      <c r="S31" s="54">
        <f>R31/1000*60</f>
        <v>25.259999999999998</v>
      </c>
      <c r="T31" s="17">
        <v>180</v>
      </c>
      <c r="U31" s="54">
        <f>T31/1000*60</f>
        <v>10.799999999999999</v>
      </c>
      <c r="V31" s="17">
        <v>361</v>
      </c>
      <c r="W31" s="54">
        <f>V31/1000*60</f>
        <v>21.66</v>
      </c>
      <c r="X31" s="17"/>
      <c r="Y31" s="54"/>
      <c r="Z31" s="17"/>
      <c r="AA31" s="54"/>
      <c r="AB31" s="17">
        <v>37</v>
      </c>
      <c r="AC31" s="54">
        <f>AB31/1000*60</f>
        <v>2.2199999999999998</v>
      </c>
      <c r="AD31" s="17">
        <v>150</v>
      </c>
      <c r="AE31" s="54">
        <f>AD31/1000*60</f>
        <v>9</v>
      </c>
      <c r="AF31" s="17">
        <v>37</v>
      </c>
      <c r="AG31" s="54">
        <f>AF31/1000*60</f>
        <v>2.2199999999999998</v>
      </c>
      <c r="AH31" s="17">
        <v>43</v>
      </c>
      <c r="AI31" s="54">
        <f>AH31/1000*60</f>
        <v>2.5799999999999996</v>
      </c>
      <c r="AJ31" s="17">
        <v>38</v>
      </c>
      <c r="AK31" s="54">
        <f>AJ31/1000*60</f>
        <v>2.2799999999999998</v>
      </c>
      <c r="AL31" s="17">
        <v>75</v>
      </c>
      <c r="AM31" s="54">
        <f>AL31/1000*60</f>
        <v>4.5</v>
      </c>
      <c r="AN31" s="17"/>
      <c r="AO31" s="54"/>
      <c r="AP31" s="17">
        <v>858</v>
      </c>
      <c r="AQ31" s="54">
        <f>AP31/1000*60</f>
        <v>51.48</v>
      </c>
      <c r="AR31" s="17">
        <v>37</v>
      </c>
      <c r="AS31" s="54">
        <f>AR31/1000*60</f>
        <v>2.2199999999999998</v>
      </c>
      <c r="AT31" s="17"/>
      <c r="AU31" s="54"/>
      <c r="AV31" s="17"/>
      <c r="AW31" s="54"/>
      <c r="AX31" s="17"/>
      <c r="AY31" s="54"/>
      <c r="AZ31" s="17"/>
      <c r="BA31" s="54"/>
      <c r="BB31" s="17"/>
      <c r="BC31" s="54"/>
      <c r="BD31" s="17"/>
      <c r="BE31" s="54"/>
      <c r="BF31" s="17"/>
      <c r="BG31" s="54"/>
      <c r="BH31" s="17"/>
      <c r="BI31" s="54"/>
      <c r="BJ31" s="18">
        <f t="shared" si="3"/>
        <v>3614.5999999999995</v>
      </c>
      <c r="BK31" s="50" t="s">
        <v>126</v>
      </c>
      <c r="BL31" s="54">
        <f t="shared" si="1"/>
        <v>204.6</v>
      </c>
    </row>
    <row r="32" spans="1:64">
      <c r="A32" s="38" t="s">
        <v>119</v>
      </c>
      <c r="B32" s="17"/>
      <c r="C32" s="54"/>
      <c r="D32" s="17"/>
      <c r="E32" s="54"/>
      <c r="F32" s="17"/>
      <c r="G32" s="54"/>
      <c r="H32" s="17"/>
      <c r="I32" s="54"/>
      <c r="J32" s="17"/>
      <c r="K32" s="54"/>
      <c r="L32" s="17"/>
      <c r="M32" s="54"/>
      <c r="N32" s="17"/>
      <c r="O32" s="54"/>
      <c r="P32" s="17"/>
      <c r="Q32" s="54"/>
      <c r="R32" s="17"/>
      <c r="S32" s="54"/>
      <c r="T32" s="17"/>
      <c r="U32" s="54"/>
      <c r="V32" s="17"/>
      <c r="W32" s="54"/>
      <c r="X32" s="17"/>
      <c r="Y32" s="54"/>
      <c r="Z32" s="17"/>
      <c r="AA32" s="54"/>
      <c r="AB32" s="17"/>
      <c r="AC32" s="54"/>
      <c r="AD32" s="17"/>
      <c r="AE32" s="54"/>
      <c r="AF32" s="17"/>
      <c r="AG32" s="54"/>
      <c r="AH32" s="17"/>
      <c r="AI32" s="54"/>
      <c r="AJ32" s="17"/>
      <c r="AK32" s="54"/>
      <c r="AL32" s="17"/>
      <c r="AM32" s="54"/>
      <c r="AN32" s="17"/>
      <c r="AO32" s="54"/>
      <c r="AP32" s="17"/>
      <c r="AQ32" s="54"/>
      <c r="AR32" s="17"/>
      <c r="AS32" s="54"/>
      <c r="AT32" s="17">
        <v>177</v>
      </c>
      <c r="AU32" s="54"/>
      <c r="AV32" s="17"/>
      <c r="AW32" s="54"/>
      <c r="AX32" s="17"/>
      <c r="AY32" s="54"/>
      <c r="AZ32" s="17"/>
      <c r="BA32" s="54"/>
      <c r="BB32" s="17"/>
      <c r="BC32" s="54"/>
      <c r="BD32" s="17"/>
      <c r="BE32" s="54"/>
      <c r="BF32" s="17"/>
      <c r="BG32" s="54"/>
      <c r="BH32" s="17">
        <v>280</v>
      </c>
      <c r="BI32" s="54"/>
      <c r="BJ32" s="18">
        <f t="shared" si="3"/>
        <v>457</v>
      </c>
      <c r="BK32" s="50" t="s">
        <v>126</v>
      </c>
      <c r="BL32" s="54">
        <f t="shared" si="1"/>
        <v>0</v>
      </c>
    </row>
    <row r="33" spans="1:64">
      <c r="A33" s="38" t="s">
        <v>102</v>
      </c>
      <c r="B33" s="17"/>
      <c r="C33" s="54"/>
      <c r="D33" s="17"/>
      <c r="E33" s="54"/>
      <c r="F33" s="17"/>
      <c r="G33" s="54"/>
      <c r="H33" s="17"/>
      <c r="I33" s="54"/>
      <c r="J33" s="17"/>
      <c r="K33" s="54"/>
      <c r="L33" s="17"/>
      <c r="M33" s="54"/>
      <c r="N33" s="17"/>
      <c r="O33" s="54"/>
      <c r="P33" s="17"/>
      <c r="Q33" s="54"/>
      <c r="R33" s="17"/>
      <c r="S33" s="54"/>
      <c r="T33" s="17"/>
      <c r="U33" s="54"/>
      <c r="V33" s="17"/>
      <c r="W33" s="54"/>
      <c r="X33" s="17"/>
      <c r="Y33" s="54"/>
      <c r="Z33" s="17"/>
      <c r="AA33" s="54"/>
      <c r="AB33" s="17"/>
      <c r="AC33" s="54"/>
      <c r="AD33" s="17"/>
      <c r="AE33" s="54"/>
      <c r="AF33" s="17"/>
      <c r="AG33" s="54"/>
      <c r="AH33" s="17"/>
      <c r="AI33" s="54"/>
      <c r="AJ33" s="17"/>
      <c r="AK33" s="54"/>
      <c r="AL33" s="17"/>
      <c r="AM33" s="54"/>
      <c r="AN33" s="17"/>
      <c r="AO33" s="54"/>
      <c r="AP33" s="17"/>
      <c r="AQ33" s="54"/>
      <c r="AR33" s="17"/>
      <c r="AS33" s="54"/>
      <c r="AT33" s="17"/>
      <c r="AU33" s="54"/>
      <c r="AV33" s="17">
        <v>440</v>
      </c>
      <c r="AW33" s="54"/>
      <c r="AX33" s="17"/>
      <c r="AY33" s="54"/>
      <c r="AZ33" s="17"/>
      <c r="BA33" s="54"/>
      <c r="BB33" s="17"/>
      <c r="BC33" s="54"/>
      <c r="BD33" s="17"/>
      <c r="BE33" s="54"/>
      <c r="BF33" s="17"/>
      <c r="BG33" s="54"/>
      <c r="BH33" s="17"/>
      <c r="BI33" s="54"/>
      <c r="BJ33" s="18">
        <f t="shared" si="3"/>
        <v>440</v>
      </c>
      <c r="BK33" s="50" t="s">
        <v>126</v>
      </c>
      <c r="BL33" s="54">
        <f t="shared" si="1"/>
        <v>0</v>
      </c>
    </row>
    <row r="34" spans="1:64">
      <c r="A34" s="38" t="s">
        <v>98</v>
      </c>
      <c r="B34" s="17"/>
      <c r="C34" s="54"/>
      <c r="D34" s="17"/>
      <c r="E34" s="54"/>
      <c r="F34" s="17"/>
      <c r="G34" s="54"/>
      <c r="H34" s="17"/>
      <c r="I34" s="54"/>
      <c r="J34" s="17"/>
      <c r="K34" s="54"/>
      <c r="L34" s="17"/>
      <c r="M34" s="54"/>
      <c r="N34" s="17"/>
      <c r="O34" s="54"/>
      <c r="P34" s="17"/>
      <c r="Q34" s="54"/>
      <c r="R34" s="17"/>
      <c r="S34" s="54"/>
      <c r="T34" s="17"/>
      <c r="U34" s="54"/>
      <c r="V34" s="17"/>
      <c r="W34" s="54"/>
      <c r="X34" s="17"/>
      <c r="Y34" s="54"/>
      <c r="Z34" s="17"/>
      <c r="AA34" s="54"/>
      <c r="AB34" s="17"/>
      <c r="AC34" s="54"/>
      <c r="AD34" s="17"/>
      <c r="AE34" s="54"/>
      <c r="AF34" s="17"/>
      <c r="AG34" s="54"/>
      <c r="AH34" s="17"/>
      <c r="AI34" s="54"/>
      <c r="AJ34" s="17"/>
      <c r="AK34" s="54"/>
      <c r="AL34" s="17"/>
      <c r="AM34" s="54"/>
      <c r="AN34" s="17">
        <v>500</v>
      </c>
      <c r="AO34" s="54"/>
      <c r="AP34" s="17"/>
      <c r="AQ34" s="54"/>
      <c r="AR34" s="17"/>
      <c r="AS34" s="54"/>
      <c r="AT34" s="17"/>
      <c r="AU34" s="54"/>
      <c r="AV34" s="17"/>
      <c r="AW34" s="54"/>
      <c r="AX34" s="17"/>
      <c r="AY34" s="54"/>
      <c r="AZ34" s="17"/>
      <c r="BA34" s="54"/>
      <c r="BB34" s="17"/>
      <c r="BC34" s="54"/>
      <c r="BD34" s="17">
        <v>1250</v>
      </c>
      <c r="BE34" s="54"/>
      <c r="BF34" s="17">
        <v>1250</v>
      </c>
      <c r="BG34" s="54"/>
      <c r="BH34" s="17"/>
      <c r="BI34" s="54"/>
      <c r="BJ34" s="18">
        <f t="shared" si="3"/>
        <v>3000</v>
      </c>
      <c r="BK34" s="50" t="s">
        <v>126</v>
      </c>
      <c r="BL34" s="54">
        <f t="shared" si="1"/>
        <v>0</v>
      </c>
    </row>
    <row r="35" spans="1:64">
      <c r="A35" s="23" t="s">
        <v>99</v>
      </c>
      <c r="B35" s="17"/>
      <c r="C35" s="54"/>
      <c r="D35" s="17"/>
      <c r="E35" s="54"/>
      <c r="F35" s="17"/>
      <c r="G35" s="54"/>
      <c r="H35" s="17"/>
      <c r="I35" s="54"/>
      <c r="J35" s="17"/>
      <c r="K35" s="54"/>
      <c r="L35" s="17"/>
      <c r="M35" s="54"/>
      <c r="N35" s="17"/>
      <c r="O35" s="54"/>
      <c r="P35" s="17"/>
      <c r="Q35" s="54"/>
      <c r="R35" s="17"/>
      <c r="S35" s="54"/>
      <c r="T35" s="17"/>
      <c r="U35" s="54"/>
      <c r="V35" s="17"/>
      <c r="W35" s="54"/>
      <c r="X35" s="17"/>
      <c r="Y35" s="54"/>
      <c r="Z35" s="17"/>
      <c r="AA35" s="54"/>
      <c r="AB35" s="17"/>
      <c r="AC35" s="54"/>
      <c r="AD35" s="17"/>
      <c r="AE35" s="54"/>
      <c r="AF35" s="17"/>
      <c r="AG35" s="54"/>
      <c r="AH35" s="17"/>
      <c r="AI35" s="54"/>
      <c r="AJ35" s="17"/>
      <c r="AK35" s="54"/>
      <c r="AL35" s="17"/>
      <c r="AM35" s="54"/>
      <c r="AN35" s="17">
        <v>500</v>
      </c>
      <c r="AO35" s="54">
        <f>AN35/1000*36</f>
        <v>18</v>
      </c>
      <c r="AP35" s="17"/>
      <c r="AQ35" s="54"/>
      <c r="AR35" s="17"/>
      <c r="AS35" s="54"/>
      <c r="AT35" s="17"/>
      <c r="AU35" s="54"/>
      <c r="AV35" s="17"/>
      <c r="AW35" s="54"/>
      <c r="AX35" s="17"/>
      <c r="AY35" s="54"/>
      <c r="AZ35" s="17"/>
      <c r="BA35" s="54"/>
      <c r="BB35" s="17"/>
      <c r="BC35" s="54"/>
      <c r="BD35" s="17"/>
      <c r="BE35" s="54"/>
      <c r="BF35" s="17"/>
      <c r="BG35" s="54"/>
      <c r="BH35" s="17"/>
      <c r="BI35" s="54"/>
      <c r="BJ35" s="18">
        <f t="shared" si="3"/>
        <v>518</v>
      </c>
      <c r="BK35" s="50" t="s">
        <v>126</v>
      </c>
      <c r="BL35" s="54">
        <f t="shared" si="1"/>
        <v>18</v>
      </c>
    </row>
    <row r="36" spans="1:64">
      <c r="A36" s="60" t="s">
        <v>145</v>
      </c>
      <c r="B36" s="17"/>
      <c r="C36" s="54"/>
      <c r="D36" s="17">
        <v>60</v>
      </c>
      <c r="E36" s="54">
        <f>D36/1000*10</f>
        <v>0.6</v>
      </c>
      <c r="F36" s="17">
        <v>20</v>
      </c>
      <c r="G36" s="54">
        <f>F36/1000*10</f>
        <v>0.2</v>
      </c>
      <c r="H36" s="17"/>
      <c r="I36" s="54"/>
      <c r="J36" s="17"/>
      <c r="K36" s="54"/>
      <c r="L36" s="17"/>
      <c r="M36" s="54"/>
      <c r="N36" s="17"/>
      <c r="O36" s="54"/>
      <c r="P36" s="17">
        <v>25</v>
      </c>
      <c r="Q36" s="54">
        <f>P36/1000*10</f>
        <v>0.25</v>
      </c>
      <c r="R36" s="17"/>
      <c r="S36" s="54"/>
      <c r="T36" s="17">
        <v>25</v>
      </c>
      <c r="U36" s="54">
        <f>T36/1000*10</f>
        <v>0.25</v>
      </c>
      <c r="V36" s="17"/>
      <c r="W36" s="54"/>
      <c r="X36" s="17"/>
      <c r="Y36" s="54"/>
      <c r="Z36" s="17">
        <v>25</v>
      </c>
      <c r="AA36" s="54">
        <f>Z36/1000*10</f>
        <v>0.25</v>
      </c>
      <c r="AB36" s="17">
        <v>30</v>
      </c>
      <c r="AC36" s="54">
        <f>AB36/1000*10</f>
        <v>0.3</v>
      </c>
      <c r="AD36" s="17"/>
      <c r="AE36" s="54"/>
      <c r="AF36" s="17"/>
      <c r="AG36" s="54"/>
      <c r="AH36" s="17"/>
      <c r="AI36" s="54"/>
      <c r="AJ36" s="17"/>
      <c r="AK36" s="54"/>
      <c r="AL36" s="17"/>
      <c r="AM36" s="54"/>
      <c r="AN36" s="17"/>
      <c r="AO36" s="54"/>
      <c r="AP36" s="17"/>
      <c r="AQ36" s="54"/>
      <c r="AR36" s="17"/>
      <c r="AS36" s="54"/>
      <c r="AT36" s="17"/>
      <c r="AU36" s="54"/>
      <c r="AV36" s="17"/>
      <c r="AW36" s="54"/>
      <c r="AX36" s="17"/>
      <c r="AY36" s="54"/>
      <c r="AZ36" s="17">
        <v>7</v>
      </c>
      <c r="BA36" s="54">
        <f>AZ36/1000*10</f>
        <v>7.0000000000000007E-2</v>
      </c>
      <c r="BB36" s="17"/>
      <c r="BC36" s="54"/>
      <c r="BD36" s="17"/>
      <c r="BE36" s="54"/>
      <c r="BF36" s="17"/>
      <c r="BG36" s="54"/>
      <c r="BH36" s="17"/>
      <c r="BI36" s="54"/>
      <c r="BJ36" s="18">
        <f t="shared" si="3"/>
        <v>193.92000000000002</v>
      </c>
      <c r="BK36" s="50" t="s">
        <v>126</v>
      </c>
      <c r="BL36" s="54">
        <f t="shared" si="1"/>
        <v>1.9200000000000002</v>
      </c>
    </row>
    <row r="37" spans="1:64">
      <c r="A37" s="39" t="s">
        <v>91</v>
      </c>
      <c r="B37" s="17"/>
      <c r="C37" s="54"/>
      <c r="D37" s="17"/>
      <c r="E37" s="54"/>
      <c r="F37" s="17"/>
      <c r="G37" s="54"/>
      <c r="H37" s="17"/>
      <c r="I37" s="54"/>
      <c r="J37" s="17"/>
      <c r="K37" s="54"/>
      <c r="L37" s="17"/>
      <c r="M37" s="54"/>
      <c r="N37" s="17"/>
      <c r="O37" s="54"/>
      <c r="P37" s="17"/>
      <c r="Q37" s="54"/>
      <c r="R37" s="17"/>
      <c r="S37" s="54"/>
      <c r="T37" s="17"/>
      <c r="U37" s="54"/>
      <c r="V37" s="17"/>
      <c r="W37" s="54"/>
      <c r="X37" s="17"/>
      <c r="Y37" s="54"/>
      <c r="Z37" s="17"/>
      <c r="AA37" s="54"/>
      <c r="AB37" s="17"/>
      <c r="AC37" s="54"/>
      <c r="AD37" s="17"/>
      <c r="AE37" s="54"/>
      <c r="AF37" s="17">
        <v>36</v>
      </c>
      <c r="AG37" s="54"/>
      <c r="AH37" s="17"/>
      <c r="AI37" s="54"/>
      <c r="AJ37" s="17"/>
      <c r="AK37" s="54"/>
      <c r="AL37" s="17"/>
      <c r="AM37" s="54"/>
      <c r="AN37" s="17"/>
      <c r="AO37" s="54"/>
      <c r="AP37" s="17"/>
      <c r="AQ37" s="54"/>
      <c r="AR37" s="17"/>
      <c r="AS37" s="54"/>
      <c r="AT37" s="17"/>
      <c r="AU37" s="54"/>
      <c r="AV37" s="17"/>
      <c r="AW37" s="54"/>
      <c r="AX37" s="17"/>
      <c r="AY37" s="54"/>
      <c r="AZ37" s="17"/>
      <c r="BA37" s="54"/>
      <c r="BB37" s="17"/>
      <c r="BC37" s="54"/>
      <c r="BD37" s="17"/>
      <c r="BE37" s="54"/>
      <c r="BF37" s="17"/>
      <c r="BG37" s="54"/>
      <c r="BH37" s="17"/>
      <c r="BI37" s="54"/>
      <c r="BJ37" s="18">
        <f t="shared" si="3"/>
        <v>36</v>
      </c>
      <c r="BK37" s="50" t="s">
        <v>126</v>
      </c>
      <c r="BL37" s="54">
        <f t="shared" si="1"/>
        <v>0</v>
      </c>
    </row>
    <row r="38" spans="1:64">
      <c r="A38" s="39" t="s">
        <v>66</v>
      </c>
      <c r="B38" s="17"/>
      <c r="C38" s="54"/>
      <c r="D38" s="17"/>
      <c r="E38" s="54"/>
      <c r="F38" s="17"/>
      <c r="G38" s="54"/>
      <c r="H38" s="17"/>
      <c r="I38" s="54"/>
      <c r="J38" s="17">
        <v>580</v>
      </c>
      <c r="K38" s="54"/>
      <c r="L38" s="17"/>
      <c r="M38" s="54"/>
      <c r="N38" s="17"/>
      <c r="O38" s="54"/>
      <c r="P38" s="17"/>
      <c r="Q38" s="54"/>
      <c r="R38" s="17"/>
      <c r="S38" s="54"/>
      <c r="T38" s="17"/>
      <c r="U38" s="54"/>
      <c r="V38" s="17"/>
      <c r="W38" s="54"/>
      <c r="X38" s="17"/>
      <c r="Y38" s="54"/>
      <c r="Z38" s="17"/>
      <c r="AA38" s="54"/>
      <c r="AB38" s="17"/>
      <c r="AC38" s="54"/>
      <c r="AD38" s="17"/>
      <c r="AE38" s="54"/>
      <c r="AF38" s="17"/>
      <c r="AG38" s="54"/>
      <c r="AH38" s="17"/>
      <c r="AI38" s="54"/>
      <c r="AJ38" s="17"/>
      <c r="AK38" s="54"/>
      <c r="AL38" s="17"/>
      <c r="AM38" s="54"/>
      <c r="AN38" s="17"/>
      <c r="AO38" s="54"/>
      <c r="AP38" s="17"/>
      <c r="AQ38" s="54"/>
      <c r="AR38" s="17"/>
      <c r="AS38" s="54"/>
      <c r="AT38" s="17"/>
      <c r="AU38" s="54"/>
      <c r="AV38" s="17"/>
      <c r="AW38" s="54"/>
      <c r="AX38" s="17"/>
      <c r="AY38" s="54"/>
      <c r="AZ38" s="17"/>
      <c r="BA38" s="54"/>
      <c r="BB38" s="17"/>
      <c r="BC38" s="54"/>
      <c r="BD38" s="17"/>
      <c r="BE38" s="54"/>
      <c r="BF38" s="17"/>
      <c r="BG38" s="54"/>
      <c r="BH38" s="17"/>
      <c r="BI38" s="54"/>
      <c r="BJ38" s="18">
        <f t="shared" si="3"/>
        <v>580</v>
      </c>
      <c r="BK38" s="50" t="s">
        <v>126</v>
      </c>
      <c r="BL38" s="54">
        <f t="shared" si="1"/>
        <v>0</v>
      </c>
    </row>
    <row r="39" spans="1:64">
      <c r="A39" s="39" t="s">
        <v>90</v>
      </c>
      <c r="B39" s="17"/>
      <c r="C39" s="54"/>
      <c r="D39" s="17"/>
      <c r="E39" s="54"/>
      <c r="F39" s="17"/>
      <c r="G39" s="54"/>
      <c r="H39" s="17"/>
      <c r="I39" s="54"/>
      <c r="J39" s="17"/>
      <c r="K39" s="54"/>
      <c r="L39" s="17"/>
      <c r="M39" s="54"/>
      <c r="N39" s="17"/>
      <c r="O39" s="54"/>
      <c r="P39" s="17"/>
      <c r="Q39" s="54"/>
      <c r="R39" s="17"/>
      <c r="S39" s="54"/>
      <c r="T39" s="17"/>
      <c r="U39" s="54"/>
      <c r="V39" s="17"/>
      <c r="W39" s="54"/>
      <c r="X39" s="17"/>
      <c r="Y39" s="54"/>
      <c r="Z39" s="17"/>
      <c r="AA39" s="54"/>
      <c r="AB39" s="17"/>
      <c r="AC39" s="54"/>
      <c r="AD39" s="17"/>
      <c r="AE39" s="54"/>
      <c r="AF39" s="17">
        <v>38</v>
      </c>
      <c r="AG39" s="54"/>
      <c r="AH39" s="17"/>
      <c r="AI39" s="54"/>
      <c r="AJ39" s="17"/>
      <c r="AK39" s="54"/>
      <c r="AL39" s="17">
        <v>52</v>
      </c>
      <c r="AM39" s="54"/>
      <c r="AN39" s="17"/>
      <c r="AO39" s="54"/>
      <c r="AP39" s="17"/>
      <c r="AQ39" s="54"/>
      <c r="AR39" s="17"/>
      <c r="AS39" s="54"/>
      <c r="AT39" s="17"/>
      <c r="AU39" s="54"/>
      <c r="AV39" s="17"/>
      <c r="AW39" s="54"/>
      <c r="AX39" s="17"/>
      <c r="AY39" s="54"/>
      <c r="AZ39" s="17"/>
      <c r="BA39" s="54"/>
      <c r="BB39" s="17"/>
      <c r="BC39" s="54"/>
      <c r="BD39" s="17"/>
      <c r="BE39" s="54"/>
      <c r="BF39" s="17"/>
      <c r="BG39" s="54"/>
      <c r="BH39" s="17"/>
      <c r="BI39" s="54"/>
      <c r="BJ39" s="18">
        <f t="shared" si="3"/>
        <v>90</v>
      </c>
      <c r="BK39" s="50" t="s">
        <v>126</v>
      </c>
      <c r="BL39" s="54">
        <f t="shared" si="1"/>
        <v>0</v>
      </c>
    </row>
    <row r="40" spans="1:64">
      <c r="A40" s="39" t="s">
        <v>19</v>
      </c>
      <c r="B40" s="17"/>
      <c r="C40" s="54"/>
      <c r="D40" s="17">
        <v>2760</v>
      </c>
      <c r="E40" s="54"/>
      <c r="F40" s="17"/>
      <c r="G40" s="54"/>
      <c r="H40" s="17"/>
      <c r="I40" s="54"/>
      <c r="J40" s="17">
        <v>1183</v>
      </c>
      <c r="K40" s="54"/>
      <c r="L40" s="17"/>
      <c r="M40" s="54"/>
      <c r="N40" s="17">
        <v>1500</v>
      </c>
      <c r="O40" s="54"/>
      <c r="P40" s="17"/>
      <c r="Q40" s="54"/>
      <c r="R40" s="17"/>
      <c r="S40" s="54"/>
      <c r="T40" s="17"/>
      <c r="U40" s="54"/>
      <c r="V40" s="17">
        <v>1690</v>
      </c>
      <c r="W40" s="54"/>
      <c r="X40" s="17">
        <v>1014</v>
      </c>
      <c r="Y40" s="54"/>
      <c r="Z40" s="17"/>
      <c r="AA40" s="54"/>
      <c r="AB40" s="17"/>
      <c r="AC40" s="54"/>
      <c r="AD40" s="17"/>
      <c r="AE40" s="54"/>
      <c r="AF40" s="17"/>
      <c r="AG40" s="54"/>
      <c r="AH40" s="17"/>
      <c r="AI40" s="54"/>
      <c r="AJ40" s="17">
        <v>1084</v>
      </c>
      <c r="AK40" s="54"/>
      <c r="AL40" s="17"/>
      <c r="AM40" s="54"/>
      <c r="AN40" s="17"/>
      <c r="AO40" s="54"/>
      <c r="AP40" s="17"/>
      <c r="AQ40" s="54"/>
      <c r="AR40" s="17">
        <v>507</v>
      </c>
      <c r="AS40" s="54"/>
      <c r="AT40" s="17"/>
      <c r="AU40" s="54"/>
      <c r="AV40" s="17"/>
      <c r="AW40" s="54"/>
      <c r="AX40" s="17"/>
      <c r="AY40" s="54"/>
      <c r="AZ40" s="17"/>
      <c r="BA40" s="54"/>
      <c r="BB40" s="17"/>
      <c r="BC40" s="54"/>
      <c r="BD40" s="17"/>
      <c r="BE40" s="54"/>
      <c r="BF40" s="17"/>
      <c r="BG40" s="54"/>
      <c r="BH40" s="17"/>
      <c r="BI40" s="54"/>
      <c r="BJ40" s="18">
        <f t="shared" si="3"/>
        <v>9738</v>
      </c>
      <c r="BK40" s="50" t="s">
        <v>126</v>
      </c>
      <c r="BL40" s="54">
        <f t="shared" si="1"/>
        <v>0</v>
      </c>
    </row>
    <row r="41" spans="1:64">
      <c r="A41" s="39" t="s">
        <v>93</v>
      </c>
      <c r="B41" s="17"/>
      <c r="C41" s="54"/>
      <c r="D41" s="17"/>
      <c r="E41" s="54"/>
      <c r="F41" s="17"/>
      <c r="G41" s="54"/>
      <c r="H41" s="17"/>
      <c r="I41" s="54"/>
      <c r="J41" s="17"/>
      <c r="K41" s="54"/>
      <c r="L41" s="17"/>
      <c r="M41" s="54"/>
      <c r="N41" s="17"/>
      <c r="O41" s="54"/>
      <c r="P41" s="17"/>
      <c r="Q41" s="54"/>
      <c r="R41" s="17"/>
      <c r="S41" s="54"/>
      <c r="T41" s="17"/>
      <c r="U41" s="54"/>
      <c r="V41" s="17"/>
      <c r="W41" s="54"/>
      <c r="X41" s="17"/>
      <c r="Y41" s="54"/>
      <c r="Z41" s="17"/>
      <c r="AA41" s="54"/>
      <c r="AB41" s="17"/>
      <c r="AC41" s="54"/>
      <c r="AD41" s="17"/>
      <c r="AE41" s="54"/>
      <c r="AF41" s="17"/>
      <c r="AG41" s="54"/>
      <c r="AH41" s="17">
        <v>1500</v>
      </c>
      <c r="AI41" s="54"/>
      <c r="AJ41" s="17"/>
      <c r="AK41" s="54"/>
      <c r="AL41" s="17"/>
      <c r="AM41" s="54"/>
      <c r="AN41" s="17"/>
      <c r="AO41" s="54"/>
      <c r="AP41" s="17"/>
      <c r="AQ41" s="54"/>
      <c r="AR41" s="17"/>
      <c r="AS41" s="54"/>
      <c r="AT41" s="17"/>
      <c r="AU41" s="54"/>
      <c r="AV41" s="17"/>
      <c r="AW41" s="54"/>
      <c r="AX41" s="17"/>
      <c r="AY41" s="54"/>
      <c r="AZ41" s="17"/>
      <c r="BA41" s="54"/>
      <c r="BB41" s="17"/>
      <c r="BC41" s="54"/>
      <c r="BD41" s="17"/>
      <c r="BE41" s="54"/>
      <c r="BF41" s="17"/>
      <c r="BG41" s="54"/>
      <c r="BH41" s="17"/>
      <c r="BI41" s="54"/>
      <c r="BJ41" s="18">
        <f t="shared" si="3"/>
        <v>1500</v>
      </c>
      <c r="BK41" s="50" t="s">
        <v>126</v>
      </c>
      <c r="BL41" s="54">
        <f t="shared" si="1"/>
        <v>0</v>
      </c>
    </row>
    <row r="42" spans="1:64">
      <c r="A42" s="39" t="s">
        <v>65</v>
      </c>
      <c r="B42" s="17"/>
      <c r="C42" s="54"/>
      <c r="D42" s="17">
        <v>715</v>
      </c>
      <c r="E42" s="54"/>
      <c r="F42" s="17"/>
      <c r="G42" s="54"/>
      <c r="H42" s="17"/>
      <c r="I42" s="54"/>
      <c r="J42" s="17">
        <v>1272</v>
      </c>
      <c r="K42" s="54"/>
      <c r="L42" s="17">
        <v>511</v>
      </c>
      <c r="M42" s="54"/>
      <c r="N42" s="17"/>
      <c r="O42" s="54"/>
      <c r="P42" s="17">
        <v>786</v>
      </c>
      <c r="Q42" s="54"/>
      <c r="R42" s="17"/>
      <c r="S42" s="54"/>
      <c r="T42" s="17"/>
      <c r="U42" s="54"/>
      <c r="V42" s="17"/>
      <c r="W42" s="54"/>
      <c r="X42" s="17"/>
      <c r="Y42" s="54"/>
      <c r="Z42" s="17"/>
      <c r="AA42" s="54"/>
      <c r="AB42" s="17"/>
      <c r="AC42" s="54"/>
      <c r="AD42" s="17"/>
      <c r="AE42" s="54"/>
      <c r="AF42" s="17"/>
      <c r="AG42" s="54"/>
      <c r="AH42" s="17"/>
      <c r="AI42" s="54"/>
      <c r="AJ42" s="17"/>
      <c r="AK42" s="54"/>
      <c r="AL42" s="17"/>
      <c r="AM42" s="54"/>
      <c r="AN42" s="17"/>
      <c r="AO42" s="54"/>
      <c r="AP42" s="17"/>
      <c r="AQ42" s="54"/>
      <c r="AR42" s="17">
        <v>409</v>
      </c>
      <c r="AS42" s="54"/>
      <c r="AT42" s="17"/>
      <c r="AU42" s="54"/>
      <c r="AV42" s="17"/>
      <c r="AW42" s="54"/>
      <c r="AX42" s="17"/>
      <c r="AY42" s="54"/>
      <c r="AZ42" s="17"/>
      <c r="BA42" s="54"/>
      <c r="BB42" s="17"/>
      <c r="BC42" s="54"/>
      <c r="BD42" s="17"/>
      <c r="BE42" s="54"/>
      <c r="BF42" s="17"/>
      <c r="BG42" s="54"/>
      <c r="BH42" s="17"/>
      <c r="BI42" s="54"/>
      <c r="BJ42" s="18">
        <f t="shared" si="3"/>
        <v>3693</v>
      </c>
      <c r="BK42" s="50" t="s">
        <v>126</v>
      </c>
      <c r="BL42" s="54">
        <f t="shared" si="1"/>
        <v>0</v>
      </c>
    </row>
    <row r="43" spans="1:64">
      <c r="A43" s="39" t="s">
        <v>85</v>
      </c>
      <c r="B43" s="17"/>
      <c r="C43" s="54"/>
      <c r="D43" s="17"/>
      <c r="E43" s="54"/>
      <c r="F43" s="17"/>
      <c r="G43" s="54"/>
      <c r="H43" s="17"/>
      <c r="I43" s="54"/>
      <c r="J43" s="17"/>
      <c r="K43" s="54"/>
      <c r="L43" s="17"/>
      <c r="M43" s="54"/>
      <c r="N43" s="17"/>
      <c r="O43" s="54"/>
      <c r="P43" s="17"/>
      <c r="Q43" s="54"/>
      <c r="R43" s="17"/>
      <c r="S43" s="54"/>
      <c r="T43" s="17"/>
      <c r="U43" s="54"/>
      <c r="V43" s="17"/>
      <c r="W43" s="54"/>
      <c r="X43" s="17"/>
      <c r="Y43" s="54"/>
      <c r="Z43" s="17"/>
      <c r="AA43" s="54"/>
      <c r="AB43" s="17"/>
      <c r="AC43" s="54"/>
      <c r="AD43" s="17">
        <v>549</v>
      </c>
      <c r="AE43" s="54"/>
      <c r="AF43" s="17"/>
      <c r="AG43" s="54"/>
      <c r="AH43" s="17"/>
      <c r="AI43" s="54"/>
      <c r="AJ43" s="17"/>
      <c r="AK43" s="54"/>
      <c r="AL43" s="17"/>
      <c r="AM43" s="54"/>
      <c r="AN43" s="17"/>
      <c r="AO43" s="54"/>
      <c r="AP43" s="17"/>
      <c r="AQ43" s="54"/>
      <c r="AR43" s="17"/>
      <c r="AS43" s="54"/>
      <c r="AT43" s="17"/>
      <c r="AU43" s="54"/>
      <c r="AV43" s="17"/>
      <c r="AW43" s="54"/>
      <c r="AX43" s="17"/>
      <c r="AY43" s="54"/>
      <c r="AZ43" s="17"/>
      <c r="BA43" s="54"/>
      <c r="BB43" s="17"/>
      <c r="BC43" s="54"/>
      <c r="BD43" s="17"/>
      <c r="BE43" s="54"/>
      <c r="BF43" s="17"/>
      <c r="BG43" s="54"/>
      <c r="BH43" s="17"/>
      <c r="BI43" s="54"/>
      <c r="BJ43" s="18">
        <f t="shared" si="3"/>
        <v>549</v>
      </c>
      <c r="BK43" s="50" t="s">
        <v>126</v>
      </c>
      <c r="BL43" s="54">
        <f t="shared" si="1"/>
        <v>0</v>
      </c>
    </row>
    <row r="44" spans="1:64">
      <c r="A44" s="38" t="s">
        <v>8</v>
      </c>
      <c r="B44" s="17">
        <v>700</v>
      </c>
      <c r="C44" s="54"/>
      <c r="D44" s="17"/>
      <c r="E44" s="54"/>
      <c r="F44" s="17"/>
      <c r="G44" s="54"/>
      <c r="H44" s="17"/>
      <c r="I44" s="54"/>
      <c r="J44" s="17"/>
      <c r="K44" s="54"/>
      <c r="L44" s="17"/>
      <c r="M44" s="54"/>
      <c r="N44" s="17"/>
      <c r="O44" s="54"/>
      <c r="P44" s="17"/>
      <c r="Q44" s="54"/>
      <c r="R44" s="17"/>
      <c r="S44" s="54"/>
      <c r="T44" s="17"/>
      <c r="U44" s="54"/>
      <c r="V44" s="17"/>
      <c r="W44" s="54"/>
      <c r="X44" s="17"/>
      <c r="Y44" s="54"/>
      <c r="Z44" s="17"/>
      <c r="AA44" s="54"/>
      <c r="AB44" s="17"/>
      <c r="AC44" s="54"/>
      <c r="AD44" s="17"/>
      <c r="AE44" s="54"/>
      <c r="AF44" s="17"/>
      <c r="AG44" s="54"/>
      <c r="AH44" s="17"/>
      <c r="AI44" s="54"/>
      <c r="AJ44" s="17"/>
      <c r="AK44" s="54"/>
      <c r="AL44" s="17">
        <v>263</v>
      </c>
      <c r="AM44" s="54"/>
      <c r="AN44" s="17"/>
      <c r="AO44" s="54"/>
      <c r="AP44" s="17"/>
      <c r="AQ44" s="54"/>
      <c r="AR44" s="17"/>
      <c r="AS44" s="54"/>
      <c r="AT44" s="17"/>
      <c r="AU44" s="54"/>
      <c r="AV44" s="17"/>
      <c r="AW44" s="54"/>
      <c r="AX44" s="17"/>
      <c r="AY44" s="54"/>
      <c r="AZ44" s="17"/>
      <c r="BA44" s="54"/>
      <c r="BB44" s="17"/>
      <c r="BC44" s="54"/>
      <c r="BD44" s="17"/>
      <c r="BE44" s="54"/>
      <c r="BF44" s="17"/>
      <c r="BG44" s="54"/>
      <c r="BH44" s="17"/>
      <c r="BI44" s="54"/>
      <c r="BJ44" s="18">
        <f t="shared" si="3"/>
        <v>963</v>
      </c>
      <c r="BK44" s="50" t="s">
        <v>126</v>
      </c>
      <c r="BL44" s="54">
        <f t="shared" si="1"/>
        <v>0</v>
      </c>
    </row>
    <row r="45" spans="1:64">
      <c r="A45" s="33" t="s">
        <v>62</v>
      </c>
      <c r="B45" s="17"/>
      <c r="C45" s="54"/>
      <c r="D45" s="17"/>
      <c r="E45" s="54"/>
      <c r="F45" s="17"/>
      <c r="G45" s="54"/>
      <c r="H45" s="17"/>
      <c r="I45" s="54"/>
      <c r="J45" s="17">
        <v>353</v>
      </c>
      <c r="K45" s="54">
        <f>J45/1000*40</f>
        <v>14.12</v>
      </c>
      <c r="L45" s="17">
        <v>777</v>
      </c>
      <c r="M45" s="54">
        <f>L45/1000*40</f>
        <v>31.080000000000002</v>
      </c>
      <c r="N45" s="17"/>
      <c r="O45" s="54"/>
      <c r="P45" s="17">
        <v>1838</v>
      </c>
      <c r="Q45" s="54">
        <f>P45/1000*40</f>
        <v>73.52000000000001</v>
      </c>
      <c r="R45" s="17"/>
      <c r="S45" s="54"/>
      <c r="T45" s="17"/>
      <c r="U45" s="54"/>
      <c r="V45" s="17"/>
      <c r="W45" s="54"/>
      <c r="X45" s="17"/>
      <c r="Y45" s="54"/>
      <c r="Z45" s="17"/>
      <c r="AA45" s="54"/>
      <c r="AB45" s="17"/>
      <c r="AC45" s="54"/>
      <c r="AD45" s="17"/>
      <c r="AE45" s="54"/>
      <c r="AF45" s="17">
        <v>70</v>
      </c>
      <c r="AG45" s="54">
        <f>AF45/1000*40</f>
        <v>2.8000000000000003</v>
      </c>
      <c r="AH45" s="17">
        <v>85</v>
      </c>
      <c r="AI45" s="54">
        <f>AH45/1000*40</f>
        <v>3.4000000000000004</v>
      </c>
      <c r="AJ45" s="17">
        <v>36</v>
      </c>
      <c r="AK45" s="54">
        <f>AJ45/1000*40</f>
        <v>1.44</v>
      </c>
      <c r="AL45" s="17">
        <v>71</v>
      </c>
      <c r="AM45" s="54">
        <f>AL45/1000*40</f>
        <v>2.84</v>
      </c>
      <c r="AN45" s="17"/>
      <c r="AO45" s="54"/>
      <c r="AP45" s="17">
        <v>70</v>
      </c>
      <c r="AQ45" s="54">
        <f>AP45/1000*40</f>
        <v>2.8000000000000003</v>
      </c>
      <c r="AR45" s="17"/>
      <c r="AS45" s="54"/>
      <c r="AT45" s="17"/>
      <c r="AU45" s="54"/>
      <c r="AV45" s="17"/>
      <c r="AW45" s="54"/>
      <c r="AX45" s="17"/>
      <c r="AY45" s="54"/>
      <c r="AZ45" s="17"/>
      <c r="BA45" s="54"/>
      <c r="BB45" s="17"/>
      <c r="BC45" s="54"/>
      <c r="BD45" s="17"/>
      <c r="BE45" s="54"/>
      <c r="BF45" s="17"/>
      <c r="BG45" s="54"/>
      <c r="BH45" s="17"/>
      <c r="BI45" s="54"/>
      <c r="BJ45" s="18">
        <f t="shared" si="3"/>
        <v>3432.0000000000005</v>
      </c>
      <c r="BK45" s="50" t="s">
        <v>126</v>
      </c>
      <c r="BL45" s="54">
        <f t="shared" si="1"/>
        <v>132.00000000000003</v>
      </c>
    </row>
    <row r="46" spans="1:64">
      <c r="BL46" s="46"/>
    </row>
    <row r="47" spans="1:64">
      <c r="A47" s="2" t="s">
        <v>135</v>
      </c>
      <c r="BL47" s="46"/>
    </row>
    <row r="48" spans="1:64">
      <c r="A48" s="17" t="s">
        <v>54</v>
      </c>
      <c r="B48" s="17"/>
      <c r="C48" s="54"/>
      <c r="D48" s="17">
        <v>620</v>
      </c>
      <c r="E48" s="54"/>
      <c r="F48" s="17">
        <v>75</v>
      </c>
      <c r="G48" s="54"/>
      <c r="H48" s="17"/>
      <c r="I48" s="54"/>
      <c r="J48" s="17"/>
      <c r="K48" s="54"/>
      <c r="L48" s="17"/>
      <c r="M48" s="54"/>
      <c r="N48" s="17">
        <v>400</v>
      </c>
      <c r="O48" s="54"/>
      <c r="P48" s="17"/>
      <c r="Q48" s="54"/>
      <c r="R48" s="17">
        <v>155</v>
      </c>
      <c r="S48" s="54"/>
      <c r="T48" s="17"/>
      <c r="U48" s="54"/>
      <c r="V48" s="17">
        <v>930</v>
      </c>
      <c r="W48" s="54"/>
      <c r="X48" s="17">
        <v>465</v>
      </c>
      <c r="Y48" s="54"/>
      <c r="Z48" s="17">
        <v>155</v>
      </c>
      <c r="AA48" s="54"/>
      <c r="AB48" s="17"/>
      <c r="AC48" s="54"/>
      <c r="AD48" s="17"/>
      <c r="AE48" s="54"/>
      <c r="AF48" s="17"/>
      <c r="AG48" s="54"/>
      <c r="AH48" s="17"/>
      <c r="AI48" s="54"/>
      <c r="AJ48" s="17"/>
      <c r="AK48" s="54"/>
      <c r="AL48" s="17"/>
      <c r="AM48" s="54"/>
      <c r="AN48" s="17"/>
      <c r="AO48" s="54"/>
      <c r="AP48" s="17"/>
      <c r="AQ48" s="54"/>
      <c r="AR48" s="17"/>
      <c r="AS48" s="54"/>
      <c r="AT48" s="17"/>
      <c r="AU48" s="54"/>
      <c r="AV48" s="17"/>
      <c r="AW48" s="54"/>
      <c r="AX48" s="17"/>
      <c r="AY48" s="54"/>
      <c r="AZ48" s="17">
        <v>775</v>
      </c>
      <c r="BA48" s="54"/>
      <c r="BB48" s="17"/>
      <c r="BC48" s="54"/>
      <c r="BD48" s="17"/>
      <c r="BE48" s="54"/>
      <c r="BF48" s="17"/>
      <c r="BG48" s="54"/>
      <c r="BH48" s="17"/>
      <c r="BI48" s="54"/>
      <c r="BJ48" s="18">
        <f t="shared" ref="BJ48:BJ81" si="4">SUM(B48:BH48)</f>
        <v>3575</v>
      </c>
      <c r="BK48" s="50" t="s">
        <v>126</v>
      </c>
      <c r="BL48" s="54">
        <f t="shared" ref="BL48:BL81" si="5">C48+E48+G48+I48+K48+M48+O48+Q48+S48+U48+W48+Y48+AA48+AC48+AE48+AG48+AI48+AK48+AM48+AO48+AQ48+AS48+AU48+AW48+AY48+BA48+BC48+BE48+BG48+BI48</f>
        <v>0</v>
      </c>
    </row>
    <row r="49" spans="1:64">
      <c r="A49" s="19" t="s">
        <v>107</v>
      </c>
      <c r="B49" s="17"/>
      <c r="C49" s="54"/>
      <c r="D49" s="17"/>
      <c r="E49" s="54"/>
      <c r="F49" s="17"/>
      <c r="G49" s="54"/>
      <c r="H49" s="17"/>
      <c r="I49" s="54"/>
      <c r="J49" s="17"/>
      <c r="K49" s="54"/>
      <c r="L49" s="17"/>
      <c r="M49" s="54"/>
      <c r="N49" s="17"/>
      <c r="O49" s="54"/>
      <c r="P49" s="17"/>
      <c r="Q49" s="54"/>
      <c r="R49" s="17"/>
      <c r="S49" s="54"/>
      <c r="T49" s="17"/>
      <c r="U49" s="54"/>
      <c r="V49" s="17"/>
      <c r="W49" s="54"/>
      <c r="X49" s="17"/>
      <c r="Y49" s="54"/>
      <c r="Z49" s="17"/>
      <c r="AA49" s="54"/>
      <c r="AB49" s="17"/>
      <c r="AC49" s="54"/>
      <c r="AD49" s="17"/>
      <c r="AE49" s="54"/>
      <c r="AF49" s="17"/>
      <c r="AG49" s="54"/>
      <c r="AH49" s="17"/>
      <c r="AI49" s="54"/>
      <c r="AJ49" s="17"/>
      <c r="AK49" s="54"/>
      <c r="AL49" s="17"/>
      <c r="AM49" s="54"/>
      <c r="AN49" s="17"/>
      <c r="AO49" s="54"/>
      <c r="AP49" s="17"/>
      <c r="AQ49" s="54"/>
      <c r="AR49" s="17"/>
      <c r="AS49" s="54"/>
      <c r="AT49" s="17"/>
      <c r="AU49" s="54"/>
      <c r="AV49" s="17"/>
      <c r="AW49" s="54"/>
      <c r="AX49" s="17"/>
      <c r="AY49" s="54"/>
      <c r="AZ49" s="17">
        <v>35</v>
      </c>
      <c r="BA49" s="54"/>
      <c r="BB49" s="17"/>
      <c r="BC49" s="54"/>
      <c r="BD49" s="17"/>
      <c r="BE49" s="54"/>
      <c r="BF49" s="17"/>
      <c r="BG49" s="54"/>
      <c r="BH49" s="17"/>
      <c r="BI49" s="54"/>
      <c r="BJ49" s="18">
        <f t="shared" si="4"/>
        <v>35</v>
      </c>
      <c r="BK49" s="50" t="s">
        <v>126</v>
      </c>
      <c r="BL49" s="54">
        <f t="shared" si="5"/>
        <v>0</v>
      </c>
    </row>
    <row r="50" spans="1:64">
      <c r="A50" s="17" t="s">
        <v>59</v>
      </c>
      <c r="B50" s="17"/>
      <c r="C50" s="54"/>
      <c r="D50" s="17"/>
      <c r="E50" s="54"/>
      <c r="F50" s="17"/>
      <c r="G50" s="54"/>
      <c r="H50" s="17">
        <v>475</v>
      </c>
      <c r="I50" s="54"/>
      <c r="J50" s="17"/>
      <c r="K50" s="54"/>
      <c r="L50" s="17"/>
      <c r="M50" s="54"/>
      <c r="N50" s="17"/>
      <c r="O50" s="54"/>
      <c r="P50" s="17"/>
      <c r="Q50" s="54"/>
      <c r="R50" s="17"/>
      <c r="S50" s="54"/>
      <c r="T50" s="17"/>
      <c r="U50" s="54"/>
      <c r="V50" s="17"/>
      <c r="W50" s="54"/>
      <c r="X50" s="17">
        <v>350</v>
      </c>
      <c r="Y50" s="54"/>
      <c r="Z50" s="17">
        <v>475</v>
      </c>
      <c r="AA50" s="54"/>
      <c r="AB50" s="17">
        <v>265</v>
      </c>
      <c r="AC50" s="54"/>
      <c r="AD50" s="17">
        <v>185</v>
      </c>
      <c r="AE50" s="54"/>
      <c r="AF50" s="17"/>
      <c r="AG50" s="54"/>
      <c r="AH50" s="17"/>
      <c r="AI50" s="54"/>
      <c r="AJ50" s="17"/>
      <c r="AK50" s="54"/>
      <c r="AL50" s="17"/>
      <c r="AM50" s="54"/>
      <c r="AN50" s="17"/>
      <c r="AO50" s="54"/>
      <c r="AP50" s="17">
        <v>380</v>
      </c>
      <c r="AQ50" s="54"/>
      <c r="AR50" s="17"/>
      <c r="AS50" s="54"/>
      <c r="AT50" s="17"/>
      <c r="AU50" s="54"/>
      <c r="AV50" s="17"/>
      <c r="AW50" s="54"/>
      <c r="AX50" s="17"/>
      <c r="AY50" s="54"/>
      <c r="AZ50" s="17"/>
      <c r="BA50" s="54"/>
      <c r="BB50" s="17"/>
      <c r="BC50" s="54"/>
      <c r="BD50" s="17"/>
      <c r="BE50" s="54"/>
      <c r="BF50" s="17"/>
      <c r="BG50" s="54"/>
      <c r="BH50" s="17"/>
      <c r="BI50" s="54"/>
      <c r="BJ50" s="18">
        <f t="shared" si="4"/>
        <v>2130</v>
      </c>
      <c r="BK50" s="50" t="s">
        <v>126</v>
      </c>
      <c r="BL50" s="54">
        <f t="shared" si="5"/>
        <v>0</v>
      </c>
    </row>
    <row r="51" spans="1:64">
      <c r="A51" s="60" t="s">
        <v>51</v>
      </c>
      <c r="B51" s="17"/>
      <c r="C51" s="54"/>
      <c r="D51" s="17"/>
      <c r="E51" s="54"/>
      <c r="F51" s="17">
        <v>448</v>
      </c>
      <c r="G51" s="54"/>
      <c r="H51" s="17"/>
      <c r="I51" s="54"/>
      <c r="J51" s="17"/>
      <c r="K51" s="54"/>
      <c r="L51" s="17"/>
      <c r="M51" s="54"/>
      <c r="N51" s="17"/>
      <c r="O51" s="54"/>
      <c r="P51" s="17"/>
      <c r="Q51" s="54"/>
      <c r="R51" s="17"/>
      <c r="S51" s="54"/>
      <c r="T51" s="17"/>
      <c r="U51" s="54"/>
      <c r="V51" s="17"/>
      <c r="W51" s="54"/>
      <c r="X51" s="17"/>
      <c r="Y51" s="54"/>
      <c r="Z51" s="17"/>
      <c r="AA51" s="54"/>
      <c r="AB51" s="17"/>
      <c r="AC51" s="54"/>
      <c r="AD51" s="17"/>
      <c r="AE51" s="54"/>
      <c r="AF51" s="17"/>
      <c r="AG51" s="54"/>
      <c r="AH51" s="17">
        <v>400</v>
      </c>
      <c r="AI51" s="54"/>
      <c r="AJ51" s="17"/>
      <c r="AK51" s="54"/>
      <c r="AL51" s="17"/>
      <c r="AM51" s="54"/>
      <c r="AN51" s="17"/>
      <c r="AO51" s="54"/>
      <c r="AP51" s="17"/>
      <c r="AQ51" s="54"/>
      <c r="AR51" s="17"/>
      <c r="AS51" s="54"/>
      <c r="AT51" s="17"/>
      <c r="AU51" s="54"/>
      <c r="AV51" s="17"/>
      <c r="AW51" s="54"/>
      <c r="AX51" s="17"/>
      <c r="AY51" s="54"/>
      <c r="AZ51" s="17"/>
      <c r="BA51" s="54"/>
      <c r="BB51" s="17"/>
      <c r="BC51" s="54"/>
      <c r="BD51" s="17"/>
      <c r="BE51" s="54"/>
      <c r="BF51" s="17"/>
      <c r="BG51" s="54"/>
      <c r="BH51" s="17"/>
      <c r="BI51" s="54"/>
      <c r="BJ51" s="18">
        <f t="shared" si="4"/>
        <v>848</v>
      </c>
      <c r="BK51" s="50" t="s">
        <v>126</v>
      </c>
      <c r="BL51" s="54">
        <f t="shared" si="5"/>
        <v>0</v>
      </c>
    </row>
    <row r="52" spans="1:64">
      <c r="A52" s="19" t="s">
        <v>108</v>
      </c>
      <c r="B52" s="17"/>
      <c r="C52" s="54"/>
      <c r="D52" s="17"/>
      <c r="E52" s="54"/>
      <c r="F52" s="17"/>
      <c r="G52" s="54"/>
      <c r="H52" s="17"/>
      <c r="I52" s="54"/>
      <c r="J52" s="17"/>
      <c r="K52" s="54"/>
      <c r="L52" s="17"/>
      <c r="M52" s="54"/>
      <c r="N52" s="17"/>
      <c r="O52" s="54"/>
      <c r="P52" s="17"/>
      <c r="Q52" s="54"/>
      <c r="R52" s="17"/>
      <c r="S52" s="54"/>
      <c r="T52" s="17"/>
      <c r="U52" s="54"/>
      <c r="V52" s="17"/>
      <c r="W52" s="54"/>
      <c r="X52" s="17"/>
      <c r="Y52" s="54"/>
      <c r="Z52" s="17"/>
      <c r="AA52" s="54"/>
      <c r="AB52" s="17"/>
      <c r="AC52" s="54"/>
      <c r="AD52" s="17"/>
      <c r="AE52" s="54"/>
      <c r="AF52" s="17"/>
      <c r="AG52" s="54"/>
      <c r="AH52" s="17"/>
      <c r="AI52" s="54"/>
      <c r="AJ52" s="17"/>
      <c r="AK52" s="54"/>
      <c r="AL52" s="17"/>
      <c r="AM52" s="54"/>
      <c r="AN52" s="17"/>
      <c r="AO52" s="54"/>
      <c r="AP52" s="17"/>
      <c r="AQ52" s="54"/>
      <c r="AR52" s="17"/>
      <c r="AS52" s="54"/>
      <c r="AT52" s="17"/>
      <c r="AU52" s="54"/>
      <c r="AV52" s="17"/>
      <c r="AW52" s="54"/>
      <c r="AX52" s="17"/>
      <c r="AY52" s="54"/>
      <c r="AZ52" s="17">
        <v>150</v>
      </c>
      <c r="BA52" s="54"/>
      <c r="BB52" s="17"/>
      <c r="BC52" s="54"/>
      <c r="BD52" s="17"/>
      <c r="BE52" s="54"/>
      <c r="BF52" s="17"/>
      <c r="BG52" s="54"/>
      <c r="BH52" s="17"/>
      <c r="BI52" s="54"/>
      <c r="BJ52" s="18">
        <f t="shared" si="4"/>
        <v>150</v>
      </c>
      <c r="BK52" s="50" t="s">
        <v>126</v>
      </c>
      <c r="BL52" s="54">
        <f t="shared" si="5"/>
        <v>0</v>
      </c>
    </row>
    <row r="53" spans="1:64">
      <c r="A53" s="17" t="s">
        <v>58</v>
      </c>
      <c r="B53" s="17"/>
      <c r="C53" s="54"/>
      <c r="D53" s="17"/>
      <c r="E53" s="54"/>
      <c r="F53" s="17"/>
      <c r="G53" s="54"/>
      <c r="H53" s="17">
        <v>289</v>
      </c>
      <c r="I53" s="54"/>
      <c r="J53" s="17"/>
      <c r="K53" s="54"/>
      <c r="L53" s="17"/>
      <c r="M53" s="54"/>
      <c r="N53" s="17"/>
      <c r="O53" s="54"/>
      <c r="P53" s="17"/>
      <c r="Q53" s="54"/>
      <c r="R53" s="17"/>
      <c r="S53" s="54"/>
      <c r="T53" s="17"/>
      <c r="U53" s="54"/>
      <c r="V53" s="17"/>
      <c r="W53" s="54"/>
      <c r="X53" s="17"/>
      <c r="Y53" s="54"/>
      <c r="Z53" s="17"/>
      <c r="AA53" s="54"/>
      <c r="AB53" s="17"/>
      <c r="AC53" s="54"/>
      <c r="AD53" s="17"/>
      <c r="AE53" s="54"/>
      <c r="AF53" s="17"/>
      <c r="AG53" s="54"/>
      <c r="AH53" s="17"/>
      <c r="AI53" s="54"/>
      <c r="AJ53" s="17"/>
      <c r="AK53" s="54"/>
      <c r="AL53" s="17"/>
      <c r="AM53" s="54"/>
      <c r="AN53" s="17"/>
      <c r="AO53" s="54"/>
      <c r="AP53" s="17"/>
      <c r="AQ53" s="54"/>
      <c r="AR53" s="17"/>
      <c r="AS53" s="54"/>
      <c r="AT53" s="17"/>
      <c r="AU53" s="54"/>
      <c r="AV53" s="17"/>
      <c r="AW53" s="54"/>
      <c r="AX53" s="17"/>
      <c r="AY53" s="54"/>
      <c r="AZ53" s="17">
        <v>144</v>
      </c>
      <c r="BA53" s="54"/>
      <c r="BB53" s="17"/>
      <c r="BC53" s="54"/>
      <c r="BD53" s="17"/>
      <c r="BE53" s="54"/>
      <c r="BF53" s="17"/>
      <c r="BG53" s="54"/>
      <c r="BH53" s="17"/>
      <c r="BI53" s="54"/>
      <c r="BJ53" s="18">
        <f t="shared" si="4"/>
        <v>433</v>
      </c>
      <c r="BK53" s="50" t="s">
        <v>126</v>
      </c>
      <c r="BL53" s="54">
        <f t="shared" si="5"/>
        <v>0</v>
      </c>
    </row>
    <row r="54" spans="1:64">
      <c r="A54" s="17" t="s">
        <v>50</v>
      </c>
      <c r="B54" s="17"/>
      <c r="C54" s="54"/>
      <c r="D54" s="17"/>
      <c r="E54" s="54"/>
      <c r="F54" s="17">
        <v>55</v>
      </c>
      <c r="G54" s="54"/>
      <c r="H54" s="17"/>
      <c r="I54" s="54"/>
      <c r="J54" s="17"/>
      <c r="K54" s="54"/>
      <c r="L54" s="17"/>
      <c r="M54" s="54"/>
      <c r="N54" s="17"/>
      <c r="O54" s="54"/>
      <c r="P54" s="17"/>
      <c r="Q54" s="54"/>
      <c r="R54" s="17"/>
      <c r="S54" s="54"/>
      <c r="T54" s="17"/>
      <c r="U54" s="54"/>
      <c r="V54" s="17"/>
      <c r="W54" s="54"/>
      <c r="X54" s="17"/>
      <c r="Y54" s="54"/>
      <c r="Z54" s="17"/>
      <c r="AA54" s="54"/>
      <c r="AB54" s="17"/>
      <c r="AC54" s="54"/>
      <c r="AD54" s="17"/>
      <c r="AE54" s="54"/>
      <c r="AF54" s="17"/>
      <c r="AG54" s="54"/>
      <c r="AH54" s="17"/>
      <c r="AI54" s="54"/>
      <c r="AJ54" s="17"/>
      <c r="AK54" s="54"/>
      <c r="AL54" s="17"/>
      <c r="AM54" s="54"/>
      <c r="AN54" s="17"/>
      <c r="AO54" s="54"/>
      <c r="AP54" s="17"/>
      <c r="AQ54" s="54"/>
      <c r="AR54" s="17"/>
      <c r="AS54" s="54"/>
      <c r="AT54" s="17"/>
      <c r="AU54" s="54"/>
      <c r="AV54" s="17"/>
      <c r="AW54" s="54"/>
      <c r="AX54" s="17"/>
      <c r="AY54" s="54"/>
      <c r="AZ54" s="17"/>
      <c r="BA54" s="54"/>
      <c r="BB54" s="17"/>
      <c r="BC54" s="54"/>
      <c r="BD54" s="17"/>
      <c r="BE54" s="54"/>
      <c r="BF54" s="17"/>
      <c r="BG54" s="54"/>
      <c r="BH54" s="17"/>
      <c r="BI54" s="54"/>
      <c r="BJ54" s="18">
        <f t="shared" si="4"/>
        <v>55</v>
      </c>
      <c r="BK54" s="50" t="s">
        <v>126</v>
      </c>
      <c r="BL54" s="54">
        <f t="shared" si="5"/>
        <v>0</v>
      </c>
    </row>
    <row r="55" spans="1:64">
      <c r="A55" s="19" t="s">
        <v>96</v>
      </c>
      <c r="B55" s="17"/>
      <c r="C55" s="54"/>
      <c r="D55" s="17"/>
      <c r="E55" s="54"/>
      <c r="F55" s="17"/>
      <c r="G55" s="54"/>
      <c r="H55" s="17"/>
      <c r="I55" s="54"/>
      <c r="J55" s="17"/>
      <c r="K55" s="54"/>
      <c r="L55" s="17"/>
      <c r="M55" s="54"/>
      <c r="N55" s="17"/>
      <c r="O55" s="54"/>
      <c r="P55" s="17"/>
      <c r="Q55" s="54"/>
      <c r="R55" s="17"/>
      <c r="S55" s="54"/>
      <c r="T55" s="17"/>
      <c r="U55" s="54"/>
      <c r="V55" s="17"/>
      <c r="W55" s="54"/>
      <c r="X55" s="17"/>
      <c r="Y55" s="54"/>
      <c r="Z55" s="17"/>
      <c r="AA55" s="54"/>
      <c r="AB55" s="17"/>
      <c r="AC55" s="54"/>
      <c r="AD55" s="17"/>
      <c r="AE55" s="54"/>
      <c r="AF55" s="17"/>
      <c r="AG55" s="54"/>
      <c r="AH55" s="17"/>
      <c r="AI55" s="54"/>
      <c r="AJ55" s="17"/>
      <c r="AK55" s="54"/>
      <c r="AL55" s="17">
        <v>40</v>
      </c>
      <c r="AM55" s="54"/>
      <c r="AN55" s="17">
        <v>20</v>
      </c>
      <c r="AO55" s="54"/>
      <c r="AP55" s="17"/>
      <c r="AQ55" s="54"/>
      <c r="AR55" s="17"/>
      <c r="AS55" s="54"/>
      <c r="AT55" s="17"/>
      <c r="AU55" s="54"/>
      <c r="AV55" s="17"/>
      <c r="AW55" s="54"/>
      <c r="AX55" s="17"/>
      <c r="AY55" s="54"/>
      <c r="AZ55" s="17"/>
      <c r="BA55" s="54"/>
      <c r="BB55" s="17"/>
      <c r="BC55" s="54"/>
      <c r="BD55" s="17"/>
      <c r="BE55" s="54"/>
      <c r="BF55" s="17"/>
      <c r="BG55" s="54"/>
      <c r="BH55" s="17"/>
      <c r="BI55" s="54"/>
      <c r="BJ55" s="18">
        <f t="shared" si="4"/>
        <v>60</v>
      </c>
      <c r="BK55" s="50" t="s">
        <v>126</v>
      </c>
      <c r="BL55" s="54">
        <f t="shared" si="5"/>
        <v>0</v>
      </c>
    </row>
    <row r="56" spans="1:64">
      <c r="A56" s="19" t="s">
        <v>109</v>
      </c>
      <c r="B56" s="17"/>
      <c r="C56" s="54"/>
      <c r="D56" s="17"/>
      <c r="E56" s="54"/>
      <c r="F56" s="17"/>
      <c r="G56" s="54"/>
      <c r="H56" s="17"/>
      <c r="I56" s="54"/>
      <c r="J56" s="17"/>
      <c r="K56" s="54"/>
      <c r="L56" s="17"/>
      <c r="M56" s="54"/>
      <c r="N56" s="17"/>
      <c r="O56" s="54"/>
      <c r="P56" s="17"/>
      <c r="Q56" s="54"/>
      <c r="R56" s="17"/>
      <c r="S56" s="54"/>
      <c r="T56" s="17"/>
      <c r="U56" s="54"/>
      <c r="V56" s="17"/>
      <c r="W56" s="54"/>
      <c r="X56" s="17"/>
      <c r="Y56" s="54"/>
      <c r="Z56" s="17"/>
      <c r="AA56" s="54"/>
      <c r="AB56" s="17"/>
      <c r="AC56" s="54"/>
      <c r="AD56" s="17"/>
      <c r="AE56" s="54"/>
      <c r="AF56" s="17"/>
      <c r="AG56" s="54"/>
      <c r="AH56" s="17"/>
      <c r="AI56" s="54"/>
      <c r="AJ56" s="17"/>
      <c r="AK56" s="54"/>
      <c r="AL56" s="17"/>
      <c r="AM56" s="54"/>
      <c r="AN56" s="17"/>
      <c r="AO56" s="54"/>
      <c r="AP56" s="17"/>
      <c r="AQ56" s="54"/>
      <c r="AR56" s="17"/>
      <c r="AS56" s="54"/>
      <c r="AT56" s="17"/>
      <c r="AU56" s="54"/>
      <c r="AV56" s="17"/>
      <c r="AW56" s="54"/>
      <c r="AX56" s="17"/>
      <c r="AY56" s="54"/>
      <c r="AZ56" s="17"/>
      <c r="BA56" s="54"/>
      <c r="BB56" s="17"/>
      <c r="BC56" s="54"/>
      <c r="BD56" s="17">
        <v>300</v>
      </c>
      <c r="BE56" s="54"/>
      <c r="BF56" s="17"/>
      <c r="BG56" s="54"/>
      <c r="BH56" s="17"/>
      <c r="BI56" s="54"/>
      <c r="BJ56" s="18">
        <f t="shared" si="4"/>
        <v>300</v>
      </c>
      <c r="BK56" s="50" t="s">
        <v>126</v>
      </c>
      <c r="BL56" s="54">
        <f t="shared" si="5"/>
        <v>0</v>
      </c>
    </row>
    <row r="57" spans="1:64">
      <c r="A57" s="17" t="s">
        <v>22</v>
      </c>
      <c r="B57" s="17"/>
      <c r="C57" s="54"/>
      <c r="D57" s="17">
        <v>125</v>
      </c>
      <c r="E57" s="54"/>
      <c r="F57" s="17"/>
      <c r="G57" s="54"/>
      <c r="H57" s="17"/>
      <c r="I57" s="54"/>
      <c r="J57" s="17"/>
      <c r="K57" s="54"/>
      <c r="L57" s="17"/>
      <c r="M57" s="54"/>
      <c r="N57" s="17"/>
      <c r="O57" s="54"/>
      <c r="P57" s="17"/>
      <c r="Q57" s="54"/>
      <c r="R57" s="17"/>
      <c r="S57" s="54"/>
      <c r="T57" s="17"/>
      <c r="U57" s="54"/>
      <c r="V57" s="17"/>
      <c r="W57" s="54"/>
      <c r="X57" s="17"/>
      <c r="Y57" s="54"/>
      <c r="Z57" s="17">
        <v>125</v>
      </c>
      <c r="AA57" s="54"/>
      <c r="AB57" s="17">
        <v>125</v>
      </c>
      <c r="AC57" s="54"/>
      <c r="AD57" s="17"/>
      <c r="AE57" s="54"/>
      <c r="AF57" s="17"/>
      <c r="AG57" s="54"/>
      <c r="AH57" s="17"/>
      <c r="AI57" s="54"/>
      <c r="AJ57" s="17"/>
      <c r="AK57" s="54"/>
      <c r="AL57" s="17"/>
      <c r="AM57" s="54"/>
      <c r="AN57" s="17">
        <v>210</v>
      </c>
      <c r="AO57" s="54"/>
      <c r="AP57" s="17">
        <v>125</v>
      </c>
      <c r="AQ57" s="54"/>
      <c r="AR57" s="17"/>
      <c r="AS57" s="54"/>
      <c r="AT57" s="17"/>
      <c r="AU57" s="54"/>
      <c r="AV57" s="17"/>
      <c r="AW57" s="54"/>
      <c r="AX57" s="17"/>
      <c r="AY57" s="54"/>
      <c r="AZ57" s="17"/>
      <c r="BA57" s="54"/>
      <c r="BB57" s="17"/>
      <c r="BC57" s="54"/>
      <c r="BD57" s="17"/>
      <c r="BE57" s="54"/>
      <c r="BF57" s="17"/>
      <c r="BG57" s="54"/>
      <c r="BH57" s="17">
        <v>235</v>
      </c>
      <c r="BI57" s="54"/>
      <c r="BJ57" s="18">
        <f t="shared" si="4"/>
        <v>945</v>
      </c>
      <c r="BK57" s="50" t="s">
        <v>126</v>
      </c>
      <c r="BL57" s="54">
        <f t="shared" si="5"/>
        <v>0</v>
      </c>
    </row>
    <row r="58" spans="1:64">
      <c r="A58" s="17" t="s">
        <v>23</v>
      </c>
      <c r="B58" s="17"/>
      <c r="C58" s="54"/>
      <c r="D58" s="17">
        <v>416</v>
      </c>
      <c r="E58" s="54"/>
      <c r="F58" s="17"/>
      <c r="G58" s="54"/>
      <c r="H58" s="17"/>
      <c r="I58" s="54"/>
      <c r="J58" s="17"/>
      <c r="K58" s="54"/>
      <c r="L58" s="17"/>
      <c r="M58" s="54"/>
      <c r="N58" s="17"/>
      <c r="O58" s="54"/>
      <c r="P58" s="17"/>
      <c r="Q58" s="54"/>
      <c r="R58" s="17"/>
      <c r="S58" s="54"/>
      <c r="T58" s="17"/>
      <c r="U58" s="54"/>
      <c r="V58" s="17"/>
      <c r="W58" s="54"/>
      <c r="X58" s="17"/>
      <c r="Y58" s="54"/>
      <c r="Z58" s="17"/>
      <c r="AA58" s="54"/>
      <c r="AB58" s="17"/>
      <c r="AC58" s="54"/>
      <c r="AD58" s="17"/>
      <c r="AE58" s="54"/>
      <c r="AF58" s="17"/>
      <c r="AG58" s="54"/>
      <c r="AH58" s="17"/>
      <c r="AI58" s="54"/>
      <c r="AJ58" s="17"/>
      <c r="AK58" s="54"/>
      <c r="AL58" s="17"/>
      <c r="AM58" s="54"/>
      <c r="AN58" s="17"/>
      <c r="AO58" s="54"/>
      <c r="AP58" s="17"/>
      <c r="AQ58" s="54"/>
      <c r="AR58" s="17"/>
      <c r="AS58" s="54"/>
      <c r="AT58" s="17"/>
      <c r="AU58" s="54"/>
      <c r="AV58" s="17"/>
      <c r="AW58" s="54"/>
      <c r="AX58" s="17"/>
      <c r="AY58" s="54"/>
      <c r="AZ58" s="17"/>
      <c r="BA58" s="54"/>
      <c r="BB58" s="17"/>
      <c r="BC58" s="54"/>
      <c r="BD58" s="17"/>
      <c r="BE58" s="54"/>
      <c r="BF58" s="17"/>
      <c r="BG58" s="54"/>
      <c r="BH58" s="17"/>
      <c r="BI58" s="54"/>
      <c r="BJ58" s="18">
        <f t="shared" si="4"/>
        <v>416</v>
      </c>
      <c r="BK58" s="50" t="s">
        <v>126</v>
      </c>
      <c r="BL58" s="54">
        <f t="shared" si="5"/>
        <v>0</v>
      </c>
    </row>
    <row r="59" spans="1:64">
      <c r="A59" s="19" t="s">
        <v>101</v>
      </c>
      <c r="B59" s="17"/>
      <c r="C59" s="54"/>
      <c r="D59" s="17"/>
      <c r="E59" s="54"/>
      <c r="F59" s="17"/>
      <c r="G59" s="54"/>
      <c r="H59" s="17"/>
      <c r="I59" s="54"/>
      <c r="J59" s="17"/>
      <c r="K59" s="54"/>
      <c r="L59" s="17"/>
      <c r="M59" s="54"/>
      <c r="N59" s="17"/>
      <c r="O59" s="54"/>
      <c r="P59" s="17"/>
      <c r="Q59" s="54"/>
      <c r="R59" s="17"/>
      <c r="S59" s="54"/>
      <c r="T59" s="17"/>
      <c r="U59" s="54"/>
      <c r="V59" s="17"/>
      <c r="W59" s="54"/>
      <c r="X59" s="17"/>
      <c r="Y59" s="54"/>
      <c r="Z59" s="17"/>
      <c r="AA59" s="54"/>
      <c r="AB59" s="17"/>
      <c r="AC59" s="54"/>
      <c r="AD59" s="17"/>
      <c r="AE59" s="54"/>
      <c r="AF59" s="17"/>
      <c r="AG59" s="54"/>
      <c r="AH59" s="17"/>
      <c r="AI59" s="54"/>
      <c r="AJ59" s="17"/>
      <c r="AK59" s="54"/>
      <c r="AL59" s="17"/>
      <c r="AM59" s="54"/>
      <c r="AN59" s="17"/>
      <c r="AO59" s="54"/>
      <c r="AP59" s="17"/>
      <c r="AQ59" s="54"/>
      <c r="AR59" s="17"/>
      <c r="AS59" s="54"/>
      <c r="AT59" s="17">
        <v>424</v>
      </c>
      <c r="AU59" s="54"/>
      <c r="AV59" s="17"/>
      <c r="AW59" s="54"/>
      <c r="AX59" s="17"/>
      <c r="AY59" s="54"/>
      <c r="AZ59" s="17"/>
      <c r="BA59" s="54"/>
      <c r="BB59" s="17"/>
      <c r="BC59" s="54"/>
      <c r="BD59" s="17"/>
      <c r="BE59" s="54"/>
      <c r="BF59" s="17"/>
      <c r="BG59" s="54"/>
      <c r="BH59" s="17"/>
      <c r="BI59" s="54"/>
      <c r="BJ59" s="18">
        <f t="shared" si="4"/>
        <v>424</v>
      </c>
      <c r="BK59" s="50" t="s">
        <v>126</v>
      </c>
      <c r="BL59" s="54">
        <f t="shared" si="5"/>
        <v>0</v>
      </c>
    </row>
    <row r="60" spans="1:64">
      <c r="A60" s="17" t="s">
        <v>86</v>
      </c>
      <c r="B60" s="17"/>
      <c r="C60" s="54"/>
      <c r="D60" s="17"/>
      <c r="E60" s="54"/>
      <c r="F60" s="17"/>
      <c r="G60" s="54"/>
      <c r="H60" s="17"/>
      <c r="I60" s="54"/>
      <c r="J60" s="17"/>
      <c r="K60" s="54"/>
      <c r="L60" s="17"/>
      <c r="M60" s="54"/>
      <c r="N60" s="17"/>
      <c r="O60" s="54"/>
      <c r="P60" s="17"/>
      <c r="Q60" s="54"/>
      <c r="R60" s="17"/>
      <c r="S60" s="54"/>
      <c r="T60" s="17"/>
      <c r="U60" s="54"/>
      <c r="V60" s="17"/>
      <c r="W60" s="54"/>
      <c r="X60" s="17"/>
      <c r="Y60" s="54"/>
      <c r="Z60" s="17"/>
      <c r="AA60" s="54"/>
      <c r="AB60" s="17"/>
      <c r="AC60" s="54"/>
      <c r="AD60" s="17">
        <v>200</v>
      </c>
      <c r="AE60" s="54"/>
      <c r="AF60" s="17"/>
      <c r="AG60" s="54"/>
      <c r="AH60" s="17"/>
      <c r="AI60" s="54"/>
      <c r="AJ60" s="17"/>
      <c r="AK60" s="54"/>
      <c r="AL60" s="17"/>
      <c r="AM60" s="54"/>
      <c r="AN60" s="17"/>
      <c r="AO60" s="54"/>
      <c r="AP60" s="17"/>
      <c r="AQ60" s="54"/>
      <c r="AR60" s="17"/>
      <c r="AS60" s="54"/>
      <c r="AT60" s="17">
        <v>200</v>
      </c>
      <c r="AU60" s="54"/>
      <c r="AV60" s="17"/>
      <c r="AW60" s="54"/>
      <c r="AX60" s="17"/>
      <c r="AY60" s="54"/>
      <c r="AZ60" s="17"/>
      <c r="BA60" s="54"/>
      <c r="BB60" s="17"/>
      <c r="BC60" s="54"/>
      <c r="BD60" s="17"/>
      <c r="BE60" s="54"/>
      <c r="BF60" s="17"/>
      <c r="BG60" s="54"/>
      <c r="BH60" s="17"/>
      <c r="BI60" s="54"/>
      <c r="BJ60" s="18">
        <f t="shared" si="4"/>
        <v>400</v>
      </c>
      <c r="BK60" s="50" t="s">
        <v>126</v>
      </c>
      <c r="BL60" s="54">
        <f t="shared" si="5"/>
        <v>0</v>
      </c>
    </row>
    <row r="61" spans="1:64">
      <c r="A61" s="19" t="s">
        <v>121</v>
      </c>
      <c r="B61" s="17"/>
      <c r="C61" s="54"/>
      <c r="D61" s="17"/>
      <c r="E61" s="54"/>
      <c r="F61" s="17"/>
      <c r="G61" s="54"/>
      <c r="H61" s="17"/>
      <c r="I61" s="54"/>
      <c r="J61" s="17"/>
      <c r="K61" s="54"/>
      <c r="L61" s="17"/>
      <c r="M61" s="54"/>
      <c r="N61" s="17"/>
      <c r="O61" s="54"/>
      <c r="P61" s="17"/>
      <c r="Q61" s="54"/>
      <c r="R61" s="17"/>
      <c r="S61" s="54"/>
      <c r="T61" s="17"/>
      <c r="U61" s="54"/>
      <c r="V61" s="17"/>
      <c r="W61" s="54"/>
      <c r="X61" s="17"/>
      <c r="Y61" s="54"/>
      <c r="Z61" s="17"/>
      <c r="AA61" s="54"/>
      <c r="AB61" s="17"/>
      <c r="AC61" s="54"/>
      <c r="AD61" s="17"/>
      <c r="AE61" s="54"/>
      <c r="AF61" s="17"/>
      <c r="AG61" s="54"/>
      <c r="AH61" s="17"/>
      <c r="AI61" s="54"/>
      <c r="AJ61" s="17"/>
      <c r="AK61" s="54"/>
      <c r="AL61" s="17"/>
      <c r="AM61" s="54"/>
      <c r="AN61" s="17"/>
      <c r="AO61" s="54"/>
      <c r="AP61" s="17"/>
      <c r="AQ61" s="54"/>
      <c r="AR61" s="17"/>
      <c r="AS61" s="54"/>
      <c r="AT61" s="17"/>
      <c r="AU61" s="54"/>
      <c r="AV61" s="17"/>
      <c r="AW61" s="54"/>
      <c r="AX61" s="17">
        <v>830</v>
      </c>
      <c r="AY61" s="54"/>
      <c r="AZ61" s="17"/>
      <c r="BA61" s="54"/>
      <c r="BB61" s="17"/>
      <c r="BC61" s="54"/>
      <c r="BD61" s="17"/>
      <c r="BE61" s="54"/>
      <c r="BF61" s="17"/>
      <c r="BG61" s="54"/>
      <c r="BH61" s="17"/>
      <c r="BI61" s="54"/>
      <c r="BJ61" s="18">
        <f t="shared" si="4"/>
        <v>830</v>
      </c>
      <c r="BK61" s="50" t="s">
        <v>126</v>
      </c>
      <c r="BL61" s="54">
        <f t="shared" si="5"/>
        <v>0</v>
      </c>
    </row>
    <row r="62" spans="1:64">
      <c r="A62" s="17" t="s">
        <v>82</v>
      </c>
      <c r="B62" s="17"/>
      <c r="C62" s="54"/>
      <c r="D62" s="17"/>
      <c r="E62" s="54"/>
      <c r="F62" s="17"/>
      <c r="G62" s="54"/>
      <c r="H62" s="17"/>
      <c r="I62" s="54"/>
      <c r="J62" s="17"/>
      <c r="K62" s="54"/>
      <c r="L62" s="17"/>
      <c r="M62" s="54"/>
      <c r="N62" s="17"/>
      <c r="O62" s="54"/>
      <c r="P62" s="17"/>
      <c r="Q62" s="54"/>
      <c r="R62" s="17"/>
      <c r="S62" s="54"/>
      <c r="T62" s="17"/>
      <c r="U62" s="54"/>
      <c r="V62" s="17"/>
      <c r="W62" s="54"/>
      <c r="X62" s="17"/>
      <c r="Y62" s="54"/>
      <c r="Z62" s="17">
        <v>500</v>
      </c>
      <c r="AA62" s="54"/>
      <c r="AB62" s="17"/>
      <c r="AC62" s="54"/>
      <c r="AD62" s="17"/>
      <c r="AE62" s="54"/>
      <c r="AF62" s="17"/>
      <c r="AG62" s="54"/>
      <c r="AH62" s="17"/>
      <c r="AI62" s="54"/>
      <c r="AJ62" s="17"/>
      <c r="AK62" s="54"/>
      <c r="AL62" s="17"/>
      <c r="AM62" s="54"/>
      <c r="AN62" s="17"/>
      <c r="AO62" s="54"/>
      <c r="AP62" s="17"/>
      <c r="AQ62" s="54"/>
      <c r="AR62" s="17"/>
      <c r="AS62" s="54"/>
      <c r="AT62" s="17"/>
      <c r="AU62" s="54"/>
      <c r="AV62" s="17"/>
      <c r="AW62" s="54"/>
      <c r="AX62" s="17"/>
      <c r="AY62" s="54"/>
      <c r="AZ62" s="17"/>
      <c r="BA62" s="54"/>
      <c r="BB62" s="17"/>
      <c r="BC62" s="54"/>
      <c r="BD62" s="17"/>
      <c r="BE62" s="54"/>
      <c r="BF62" s="17"/>
      <c r="BG62" s="54"/>
      <c r="BH62" s="17"/>
      <c r="BI62" s="54"/>
      <c r="BJ62" s="18">
        <f t="shared" si="4"/>
        <v>500</v>
      </c>
      <c r="BK62" s="50" t="s">
        <v>126</v>
      </c>
      <c r="BL62" s="54">
        <f t="shared" si="5"/>
        <v>0</v>
      </c>
    </row>
    <row r="63" spans="1:64">
      <c r="A63" s="21" t="s">
        <v>60</v>
      </c>
      <c r="B63" s="17"/>
      <c r="C63" s="54"/>
      <c r="D63" s="17"/>
      <c r="E63" s="54"/>
      <c r="F63" s="17"/>
      <c r="G63" s="54"/>
      <c r="H63" s="17">
        <v>20</v>
      </c>
      <c r="I63" s="54"/>
      <c r="J63" s="17"/>
      <c r="K63" s="54"/>
      <c r="L63" s="17"/>
      <c r="M63" s="54"/>
      <c r="N63" s="17"/>
      <c r="O63" s="54"/>
      <c r="P63" s="17"/>
      <c r="Q63" s="54"/>
      <c r="R63" s="17"/>
      <c r="S63" s="54"/>
      <c r="T63" s="17"/>
      <c r="U63" s="54"/>
      <c r="V63" s="17"/>
      <c r="W63" s="54"/>
      <c r="X63" s="17"/>
      <c r="Y63" s="54"/>
      <c r="Z63" s="17"/>
      <c r="AA63" s="54"/>
      <c r="AB63" s="17"/>
      <c r="AC63" s="54"/>
      <c r="AD63" s="17"/>
      <c r="AE63" s="54"/>
      <c r="AF63" s="17"/>
      <c r="AG63" s="54"/>
      <c r="AH63" s="17"/>
      <c r="AI63" s="54"/>
      <c r="AJ63" s="17"/>
      <c r="AK63" s="54"/>
      <c r="AL63" s="17"/>
      <c r="AM63" s="54"/>
      <c r="AN63" s="17">
        <v>53</v>
      </c>
      <c r="AO63" s="54"/>
      <c r="AP63" s="17">
        <v>315</v>
      </c>
      <c r="AQ63" s="54"/>
      <c r="AR63" s="17"/>
      <c r="AS63" s="54"/>
      <c r="AT63" s="17"/>
      <c r="AU63" s="54"/>
      <c r="AV63" s="17">
        <v>107</v>
      </c>
      <c r="AW63" s="54"/>
      <c r="AX63" s="17">
        <v>133</v>
      </c>
      <c r="AY63" s="54"/>
      <c r="AZ63" s="23">
        <v>80</v>
      </c>
      <c r="BA63" s="58"/>
      <c r="BB63" s="17"/>
      <c r="BC63" s="54"/>
      <c r="BD63" s="17"/>
      <c r="BE63" s="54"/>
      <c r="BF63" s="17"/>
      <c r="BG63" s="54"/>
      <c r="BH63" s="17"/>
      <c r="BI63" s="54"/>
      <c r="BJ63" s="18">
        <f t="shared" si="4"/>
        <v>708</v>
      </c>
      <c r="BK63" s="50" t="s">
        <v>126</v>
      </c>
      <c r="BL63" s="54">
        <f t="shared" si="5"/>
        <v>0</v>
      </c>
    </row>
    <row r="64" spans="1:64">
      <c r="A64" s="17" t="s">
        <v>81</v>
      </c>
      <c r="B64" s="17"/>
      <c r="C64" s="54"/>
      <c r="D64" s="17"/>
      <c r="E64" s="54"/>
      <c r="F64" s="17"/>
      <c r="G64" s="54"/>
      <c r="H64" s="17"/>
      <c r="I64" s="54"/>
      <c r="J64" s="17"/>
      <c r="K64" s="54"/>
      <c r="L64" s="17"/>
      <c r="M64" s="54"/>
      <c r="N64" s="17"/>
      <c r="O64" s="54"/>
      <c r="P64" s="17"/>
      <c r="Q64" s="54"/>
      <c r="R64" s="17"/>
      <c r="S64" s="54"/>
      <c r="T64" s="17"/>
      <c r="U64" s="54"/>
      <c r="V64" s="17"/>
      <c r="W64" s="54"/>
      <c r="X64" s="17">
        <v>125</v>
      </c>
      <c r="Y64" s="54"/>
      <c r="Z64" s="17"/>
      <c r="AA64" s="54"/>
      <c r="AB64" s="17"/>
      <c r="AC64" s="54"/>
      <c r="AD64" s="17"/>
      <c r="AE64" s="54"/>
      <c r="AF64" s="17"/>
      <c r="AG64" s="54"/>
      <c r="AH64" s="17"/>
      <c r="AI64" s="54"/>
      <c r="AJ64" s="17"/>
      <c r="AK64" s="54"/>
      <c r="AL64" s="17"/>
      <c r="AM64" s="54"/>
      <c r="AN64" s="17"/>
      <c r="AO64" s="54"/>
      <c r="AP64" s="17"/>
      <c r="AQ64" s="54"/>
      <c r="AR64" s="17">
        <v>20</v>
      </c>
      <c r="AS64" s="54"/>
      <c r="AT64" s="17"/>
      <c r="AU64" s="54"/>
      <c r="AV64" s="17"/>
      <c r="AW64" s="54"/>
      <c r="AX64" s="17"/>
      <c r="AY64" s="54"/>
      <c r="AZ64" s="17"/>
      <c r="BA64" s="54"/>
      <c r="BB64" s="17">
        <v>50</v>
      </c>
      <c r="BC64" s="54"/>
      <c r="BD64" s="17"/>
      <c r="BE64" s="54"/>
      <c r="BF64" s="17"/>
      <c r="BG64" s="54"/>
      <c r="BH64" s="17"/>
      <c r="BI64" s="54"/>
      <c r="BJ64" s="18">
        <f t="shared" si="4"/>
        <v>195</v>
      </c>
      <c r="BK64" s="50" t="s">
        <v>126</v>
      </c>
      <c r="BL64" s="54">
        <f t="shared" si="5"/>
        <v>0</v>
      </c>
    </row>
    <row r="65" spans="1:64">
      <c r="A65" s="59" t="s">
        <v>112</v>
      </c>
      <c r="B65" s="17"/>
      <c r="C65" s="54"/>
      <c r="D65" s="17"/>
      <c r="E65" s="54"/>
      <c r="F65" s="17"/>
      <c r="G65" s="54"/>
      <c r="H65" s="17"/>
      <c r="I65" s="54"/>
      <c r="J65" s="17"/>
      <c r="K65" s="54"/>
      <c r="L65" s="17"/>
      <c r="M65" s="54"/>
      <c r="N65" s="17"/>
      <c r="O65" s="54"/>
      <c r="P65" s="17"/>
      <c r="Q65" s="54"/>
      <c r="R65" s="17"/>
      <c r="S65" s="54"/>
      <c r="T65" s="17"/>
      <c r="U65" s="54"/>
      <c r="V65" s="17"/>
      <c r="W65" s="54"/>
      <c r="X65" s="17"/>
      <c r="Y65" s="54"/>
      <c r="Z65" s="17"/>
      <c r="AA65" s="54"/>
      <c r="AB65" s="17"/>
      <c r="AC65" s="54"/>
      <c r="AD65" s="17"/>
      <c r="AE65" s="54"/>
      <c r="AF65" s="17"/>
      <c r="AG65" s="54"/>
      <c r="AH65" s="17"/>
      <c r="AI65" s="54"/>
      <c r="AJ65" s="17"/>
      <c r="AK65" s="54"/>
      <c r="AL65" s="17"/>
      <c r="AM65" s="54"/>
      <c r="AN65" s="17"/>
      <c r="AO65" s="54"/>
      <c r="AP65" s="17"/>
      <c r="AQ65" s="54"/>
      <c r="AR65" s="17"/>
      <c r="AS65" s="54"/>
      <c r="AT65" s="17"/>
      <c r="AU65" s="54"/>
      <c r="AV65" s="17"/>
      <c r="AW65" s="54"/>
      <c r="AX65" s="17">
        <v>387</v>
      </c>
      <c r="AY65" s="54"/>
      <c r="AZ65" s="17"/>
      <c r="BA65" s="54"/>
      <c r="BB65" s="17"/>
      <c r="BC65" s="54"/>
      <c r="BD65" s="17"/>
      <c r="BE65" s="54"/>
      <c r="BF65" s="17"/>
      <c r="BG65" s="54"/>
      <c r="BH65" s="17"/>
      <c r="BI65" s="54"/>
      <c r="BJ65" s="18">
        <f t="shared" si="4"/>
        <v>387</v>
      </c>
      <c r="BK65" s="50" t="s">
        <v>126</v>
      </c>
      <c r="BL65" s="54">
        <f t="shared" si="5"/>
        <v>0</v>
      </c>
    </row>
    <row r="66" spans="1:64">
      <c r="A66" s="59" t="s">
        <v>113</v>
      </c>
      <c r="B66" s="17"/>
      <c r="C66" s="54"/>
      <c r="D66" s="17">
        <v>265</v>
      </c>
      <c r="E66" s="54"/>
      <c r="F66" s="17"/>
      <c r="G66" s="54"/>
      <c r="H66" s="17"/>
      <c r="I66" s="54"/>
      <c r="J66" s="17"/>
      <c r="K66" s="54"/>
      <c r="L66" s="17"/>
      <c r="M66" s="54"/>
      <c r="N66" s="17"/>
      <c r="O66" s="54"/>
      <c r="P66" s="17"/>
      <c r="Q66" s="54"/>
      <c r="R66" s="17"/>
      <c r="S66" s="54"/>
      <c r="T66" s="17"/>
      <c r="U66" s="54"/>
      <c r="V66" s="17"/>
      <c r="W66" s="54"/>
      <c r="X66" s="17"/>
      <c r="Y66" s="54"/>
      <c r="Z66" s="17"/>
      <c r="AA66" s="54"/>
      <c r="AB66" s="17"/>
      <c r="AC66" s="54"/>
      <c r="AD66" s="17"/>
      <c r="AE66" s="54"/>
      <c r="AF66" s="17"/>
      <c r="AG66" s="54"/>
      <c r="AH66" s="17"/>
      <c r="AI66" s="54"/>
      <c r="AJ66" s="17"/>
      <c r="AK66" s="54"/>
      <c r="AL66" s="17"/>
      <c r="AM66" s="54"/>
      <c r="AN66" s="17"/>
      <c r="AO66" s="54"/>
      <c r="AP66" s="17"/>
      <c r="AQ66" s="54"/>
      <c r="AR66" s="17"/>
      <c r="AS66" s="54"/>
      <c r="AT66" s="17">
        <v>250</v>
      </c>
      <c r="AU66" s="54"/>
      <c r="AV66" s="17"/>
      <c r="AW66" s="54"/>
      <c r="AX66" s="17"/>
      <c r="AY66" s="54"/>
      <c r="AZ66" s="17">
        <v>133</v>
      </c>
      <c r="BA66" s="54"/>
      <c r="BB66" s="17">
        <v>900</v>
      </c>
      <c r="BC66" s="54"/>
      <c r="BD66" s="17">
        <v>1200</v>
      </c>
      <c r="BE66" s="54"/>
      <c r="BF66" s="17"/>
      <c r="BG66" s="54"/>
      <c r="BH66" s="17"/>
      <c r="BI66" s="54"/>
      <c r="BJ66" s="18">
        <f t="shared" si="4"/>
        <v>2748</v>
      </c>
      <c r="BK66" s="50" t="s">
        <v>126</v>
      </c>
      <c r="BL66" s="54">
        <f t="shared" si="5"/>
        <v>0</v>
      </c>
    </row>
    <row r="67" spans="1:64">
      <c r="A67" s="33" t="s">
        <v>7</v>
      </c>
      <c r="B67" s="17">
        <v>180</v>
      </c>
      <c r="C67" s="54">
        <f>B67/375*30</f>
        <v>14.399999999999999</v>
      </c>
      <c r="D67" s="17"/>
      <c r="E67" s="54"/>
      <c r="F67" s="17">
        <v>105</v>
      </c>
      <c r="G67" s="54">
        <f>F67/375*30</f>
        <v>8.4</v>
      </c>
      <c r="H67" s="17">
        <v>125</v>
      </c>
      <c r="I67" s="54">
        <f>H67/375*30</f>
        <v>10</v>
      </c>
      <c r="J67" s="17">
        <v>180</v>
      </c>
      <c r="K67" s="54">
        <f>J67/375*30</f>
        <v>14.399999999999999</v>
      </c>
      <c r="L67" s="17">
        <v>75</v>
      </c>
      <c r="M67" s="54">
        <f>L67/375*30</f>
        <v>6</v>
      </c>
      <c r="N67" s="17">
        <v>125</v>
      </c>
      <c r="O67" s="54">
        <f>N67/375*30</f>
        <v>10</v>
      </c>
      <c r="P67" s="17">
        <v>630</v>
      </c>
      <c r="Q67" s="54">
        <f>P67/375*30</f>
        <v>50.4</v>
      </c>
      <c r="R67" s="17">
        <v>375</v>
      </c>
      <c r="S67" s="54">
        <f>R67/375*30</f>
        <v>30</v>
      </c>
      <c r="T67" s="17">
        <v>125</v>
      </c>
      <c r="U67" s="54">
        <f>T67/375*30</f>
        <v>10</v>
      </c>
      <c r="V67" s="17">
        <v>125</v>
      </c>
      <c r="W67" s="54">
        <f>V67/375*30</f>
        <v>10</v>
      </c>
      <c r="X67" s="17"/>
      <c r="Y67" s="54"/>
      <c r="Z67" s="17"/>
      <c r="AA67" s="54"/>
      <c r="AB67" s="17"/>
      <c r="AC67" s="54"/>
      <c r="AD67" s="17">
        <v>125</v>
      </c>
      <c r="AE67" s="54">
        <f>AD67/375*30</f>
        <v>10</v>
      </c>
      <c r="AF67" s="17"/>
      <c r="AG67" s="54"/>
      <c r="AH67" s="17">
        <v>50</v>
      </c>
      <c r="AI67" s="54">
        <f>AH67/375*30</f>
        <v>4</v>
      </c>
      <c r="AJ67" s="17">
        <v>140</v>
      </c>
      <c r="AK67" s="54">
        <f>AJ67/375*30</f>
        <v>11.200000000000001</v>
      </c>
      <c r="AL67" s="17">
        <v>158</v>
      </c>
      <c r="AM67" s="54">
        <f>AL67/375*30</f>
        <v>12.64</v>
      </c>
      <c r="AN67" s="17"/>
      <c r="AO67" s="54"/>
      <c r="AP67" s="17"/>
      <c r="AQ67" s="54"/>
      <c r="AR67" s="17">
        <v>210</v>
      </c>
      <c r="AS67" s="54">
        <f>AR67/375*30</f>
        <v>16.8</v>
      </c>
      <c r="AT67" s="17"/>
      <c r="AU67" s="54"/>
      <c r="AV67" s="17">
        <v>250</v>
      </c>
      <c r="AW67" s="54">
        <f>AV67/375*30</f>
        <v>20</v>
      </c>
      <c r="AX67" s="17"/>
      <c r="AY67" s="54"/>
      <c r="AZ67" s="17"/>
      <c r="BA67" s="54"/>
      <c r="BB67" s="17"/>
      <c r="BC67" s="54"/>
      <c r="BD67" s="17"/>
      <c r="BE67" s="54"/>
      <c r="BF67" s="17">
        <v>125</v>
      </c>
      <c r="BG67" s="54">
        <f>BF67/375*30</f>
        <v>10</v>
      </c>
      <c r="BH67" s="17"/>
      <c r="BI67" s="54"/>
      <c r="BJ67" s="18">
        <f t="shared" si="4"/>
        <v>3351.24</v>
      </c>
      <c r="BK67" s="50" t="s">
        <v>126</v>
      </c>
      <c r="BL67" s="54">
        <f t="shared" si="5"/>
        <v>248.24</v>
      </c>
    </row>
    <row r="68" spans="1:64">
      <c r="A68" s="17" t="s">
        <v>78</v>
      </c>
      <c r="B68" s="17"/>
      <c r="C68" s="54"/>
      <c r="D68" s="17"/>
      <c r="E68" s="54"/>
      <c r="F68" s="17"/>
      <c r="G68" s="54"/>
      <c r="H68" s="17"/>
      <c r="I68" s="54"/>
      <c r="J68" s="17"/>
      <c r="K68" s="54"/>
      <c r="L68" s="17"/>
      <c r="M68" s="54"/>
      <c r="N68" s="17"/>
      <c r="O68" s="54"/>
      <c r="P68" s="17"/>
      <c r="Q68" s="54"/>
      <c r="R68" s="17"/>
      <c r="S68" s="54"/>
      <c r="T68" s="17">
        <v>625</v>
      </c>
      <c r="U68" s="54"/>
      <c r="V68" s="17"/>
      <c r="W68" s="54"/>
      <c r="X68" s="17"/>
      <c r="Y68" s="54"/>
      <c r="Z68" s="17"/>
      <c r="AA68" s="54"/>
      <c r="AB68" s="17"/>
      <c r="AC68" s="54"/>
      <c r="AD68" s="17"/>
      <c r="AE68" s="54"/>
      <c r="AF68" s="17"/>
      <c r="AG68" s="54"/>
      <c r="AH68" s="17"/>
      <c r="AI68" s="54"/>
      <c r="AJ68" s="17"/>
      <c r="AK68" s="54"/>
      <c r="AL68" s="17"/>
      <c r="AM68" s="54"/>
      <c r="AN68" s="17"/>
      <c r="AO68" s="54"/>
      <c r="AP68" s="17"/>
      <c r="AQ68" s="54"/>
      <c r="AR68" s="17"/>
      <c r="AS68" s="54"/>
      <c r="AT68" s="17"/>
      <c r="AU68" s="54"/>
      <c r="AV68" s="17"/>
      <c r="AW68" s="54"/>
      <c r="AX68" s="17"/>
      <c r="AY68" s="54"/>
      <c r="AZ68" s="17"/>
      <c r="BA68" s="54"/>
      <c r="BB68" s="17"/>
      <c r="BC68" s="54"/>
      <c r="BD68" s="17"/>
      <c r="BE68" s="54"/>
      <c r="BF68" s="17"/>
      <c r="BG68" s="54"/>
      <c r="BH68" s="17"/>
      <c r="BI68" s="54"/>
      <c r="BJ68" s="18">
        <f t="shared" si="4"/>
        <v>625</v>
      </c>
      <c r="BK68" s="50" t="s">
        <v>126</v>
      </c>
      <c r="BL68" s="54">
        <f t="shared" si="5"/>
        <v>0</v>
      </c>
    </row>
    <row r="69" spans="1:64">
      <c r="A69" s="60" t="s">
        <v>15</v>
      </c>
      <c r="B69" s="17">
        <v>45</v>
      </c>
      <c r="C69" s="54"/>
      <c r="D69" s="17"/>
      <c r="E69" s="54"/>
      <c r="F69" s="17"/>
      <c r="G69" s="54"/>
      <c r="H69" s="17"/>
      <c r="I69" s="54"/>
      <c r="J69" s="17"/>
      <c r="K69" s="54"/>
      <c r="L69" s="17"/>
      <c r="M69" s="54"/>
      <c r="N69" s="17"/>
      <c r="O69" s="54"/>
      <c r="P69" s="17"/>
      <c r="Q69" s="54"/>
      <c r="R69" s="17"/>
      <c r="S69" s="54"/>
      <c r="T69" s="17"/>
      <c r="U69" s="54"/>
      <c r="V69" s="17"/>
      <c r="W69" s="54"/>
      <c r="X69" s="17"/>
      <c r="Y69" s="54"/>
      <c r="Z69" s="17"/>
      <c r="AA69" s="54"/>
      <c r="AB69" s="17"/>
      <c r="AC69" s="54"/>
      <c r="AD69" s="17"/>
      <c r="AE69" s="54"/>
      <c r="AF69" s="17"/>
      <c r="AG69" s="54"/>
      <c r="AH69" s="17"/>
      <c r="AI69" s="54"/>
      <c r="AJ69" s="17"/>
      <c r="AK69" s="54"/>
      <c r="AL69" s="17"/>
      <c r="AM69" s="54"/>
      <c r="AN69" s="17"/>
      <c r="AO69" s="54"/>
      <c r="AP69" s="17"/>
      <c r="AQ69" s="54"/>
      <c r="AR69" s="17"/>
      <c r="AS69" s="54"/>
      <c r="AT69" s="17"/>
      <c r="AU69" s="54"/>
      <c r="AV69" s="17"/>
      <c r="AW69" s="54"/>
      <c r="AX69" s="17"/>
      <c r="AY69" s="54"/>
      <c r="AZ69" s="17"/>
      <c r="BA69" s="54"/>
      <c r="BB69" s="17"/>
      <c r="BC69" s="54"/>
      <c r="BD69" s="17"/>
      <c r="BE69" s="54"/>
      <c r="BF69" s="17"/>
      <c r="BG69" s="54"/>
      <c r="BH69" s="17"/>
      <c r="BI69" s="54"/>
      <c r="BJ69" s="18">
        <f t="shared" si="4"/>
        <v>45</v>
      </c>
      <c r="BK69" s="50" t="s">
        <v>126</v>
      </c>
      <c r="BL69" s="54">
        <f t="shared" si="5"/>
        <v>0</v>
      </c>
    </row>
    <row r="70" spans="1:64">
      <c r="A70" s="19" t="s">
        <v>120</v>
      </c>
      <c r="B70" s="17"/>
      <c r="C70" s="54"/>
      <c r="D70" s="17">
        <v>8</v>
      </c>
      <c r="E70" s="54"/>
      <c r="F70" s="17"/>
      <c r="G70" s="54"/>
      <c r="H70" s="17"/>
      <c r="I70" s="54"/>
      <c r="J70" s="17"/>
      <c r="K70" s="54"/>
      <c r="L70" s="17"/>
      <c r="M70" s="54"/>
      <c r="N70" s="17"/>
      <c r="O70" s="54"/>
      <c r="P70" s="17"/>
      <c r="Q70" s="54"/>
      <c r="R70" s="17"/>
      <c r="S70" s="54"/>
      <c r="T70" s="17"/>
      <c r="U70" s="54"/>
      <c r="V70" s="17"/>
      <c r="W70" s="54"/>
      <c r="X70" s="17"/>
      <c r="Y70" s="54"/>
      <c r="Z70" s="17"/>
      <c r="AA70" s="54"/>
      <c r="AB70" s="17"/>
      <c r="AC70" s="54"/>
      <c r="AD70" s="17"/>
      <c r="AE70" s="54"/>
      <c r="AF70" s="17"/>
      <c r="AG70" s="54"/>
      <c r="AH70" s="17"/>
      <c r="AI70" s="54"/>
      <c r="AJ70" s="17"/>
      <c r="AK70" s="54"/>
      <c r="AL70" s="17"/>
      <c r="AM70" s="54"/>
      <c r="AN70" s="17"/>
      <c r="AO70" s="54"/>
      <c r="AP70" s="17"/>
      <c r="AQ70" s="54"/>
      <c r="AR70" s="17"/>
      <c r="AS70" s="54"/>
      <c r="AT70" s="17"/>
      <c r="AU70" s="54"/>
      <c r="AV70" s="17"/>
      <c r="AW70" s="54"/>
      <c r="AX70" s="17"/>
      <c r="AY70" s="54"/>
      <c r="AZ70" s="17"/>
      <c r="BA70" s="54"/>
      <c r="BB70" s="17"/>
      <c r="BC70" s="54"/>
      <c r="BD70" s="17"/>
      <c r="BE70" s="54"/>
      <c r="BF70" s="17"/>
      <c r="BG70" s="54"/>
      <c r="BH70" s="17"/>
      <c r="BI70" s="54"/>
      <c r="BJ70" s="18">
        <f t="shared" si="4"/>
        <v>8</v>
      </c>
      <c r="BK70" s="50" t="s">
        <v>126</v>
      </c>
      <c r="BL70" s="54">
        <f t="shared" si="5"/>
        <v>0</v>
      </c>
    </row>
    <row r="71" spans="1:64">
      <c r="A71" s="20" t="s">
        <v>116</v>
      </c>
      <c r="B71" s="24">
        <v>4</v>
      </c>
      <c r="C71" s="56"/>
      <c r="D71" s="17">
        <v>17</v>
      </c>
      <c r="E71" s="54"/>
      <c r="F71" s="17"/>
      <c r="G71" s="54"/>
      <c r="H71" s="17">
        <v>15</v>
      </c>
      <c r="I71" s="54"/>
      <c r="J71" s="17"/>
      <c r="K71" s="54"/>
      <c r="L71" s="17"/>
      <c r="M71" s="54"/>
      <c r="N71" s="17">
        <v>8</v>
      </c>
      <c r="O71" s="54"/>
      <c r="P71" s="17"/>
      <c r="Q71" s="54"/>
      <c r="R71" s="17"/>
      <c r="S71" s="54"/>
      <c r="T71" s="17"/>
      <c r="U71" s="54"/>
      <c r="V71" s="17"/>
      <c r="W71" s="54"/>
      <c r="X71" s="17">
        <v>16</v>
      </c>
      <c r="Y71" s="54"/>
      <c r="Z71" s="17">
        <v>16</v>
      </c>
      <c r="AA71" s="54"/>
      <c r="AB71" s="17">
        <v>15</v>
      </c>
      <c r="AC71" s="54"/>
      <c r="AD71" s="17">
        <v>30</v>
      </c>
      <c r="AE71" s="54"/>
      <c r="AF71" s="17"/>
      <c r="AG71" s="54"/>
      <c r="AH71" s="17">
        <v>15</v>
      </c>
      <c r="AI71" s="54"/>
      <c r="AJ71" s="17"/>
      <c r="AK71" s="54"/>
      <c r="AL71" s="17"/>
      <c r="AM71" s="54"/>
      <c r="AN71" s="17"/>
      <c r="AO71" s="54"/>
      <c r="AP71" s="17"/>
      <c r="AQ71" s="54"/>
      <c r="AR71" s="17"/>
      <c r="AS71" s="54"/>
      <c r="AT71" s="17"/>
      <c r="AU71" s="54"/>
      <c r="AV71" s="17"/>
      <c r="AW71" s="54"/>
      <c r="AX71" s="17"/>
      <c r="AY71" s="54"/>
      <c r="AZ71" s="17"/>
      <c r="BA71" s="54"/>
      <c r="BB71" s="17"/>
      <c r="BC71" s="54"/>
      <c r="BD71" s="17"/>
      <c r="BE71" s="54"/>
      <c r="BF71" s="17"/>
      <c r="BG71" s="54"/>
      <c r="BH71" s="17"/>
      <c r="BI71" s="54"/>
      <c r="BJ71" s="18">
        <f t="shared" si="4"/>
        <v>136</v>
      </c>
      <c r="BK71" s="50" t="s">
        <v>126</v>
      </c>
      <c r="BL71" s="54">
        <f t="shared" si="5"/>
        <v>0</v>
      </c>
    </row>
    <row r="72" spans="1:64">
      <c r="A72" s="17" t="s">
        <v>53</v>
      </c>
      <c r="B72" s="17"/>
      <c r="C72" s="54"/>
      <c r="D72" s="17"/>
      <c r="E72" s="54"/>
      <c r="F72" s="17">
        <v>120</v>
      </c>
      <c r="G72" s="54"/>
      <c r="H72" s="17"/>
      <c r="I72" s="54"/>
      <c r="J72" s="17"/>
      <c r="K72" s="54"/>
      <c r="L72" s="17"/>
      <c r="M72" s="54"/>
      <c r="N72" s="17"/>
      <c r="O72" s="54"/>
      <c r="P72" s="17"/>
      <c r="Q72" s="54"/>
      <c r="R72" s="17"/>
      <c r="S72" s="54"/>
      <c r="T72" s="17"/>
      <c r="U72" s="54"/>
      <c r="V72" s="17"/>
      <c r="W72" s="54"/>
      <c r="X72" s="17"/>
      <c r="Y72" s="54"/>
      <c r="Z72" s="17"/>
      <c r="AA72" s="54"/>
      <c r="AB72" s="17"/>
      <c r="AC72" s="54"/>
      <c r="AD72" s="17"/>
      <c r="AE72" s="54"/>
      <c r="AF72" s="17"/>
      <c r="AG72" s="54"/>
      <c r="AH72" s="17"/>
      <c r="AI72" s="54"/>
      <c r="AJ72" s="17"/>
      <c r="AK72" s="54"/>
      <c r="AL72" s="17"/>
      <c r="AM72" s="54"/>
      <c r="AN72" s="17"/>
      <c r="AO72" s="54"/>
      <c r="AP72" s="17"/>
      <c r="AQ72" s="54"/>
      <c r="AR72" s="17"/>
      <c r="AS72" s="54"/>
      <c r="AT72" s="17"/>
      <c r="AU72" s="54"/>
      <c r="AV72" s="17"/>
      <c r="AW72" s="54"/>
      <c r="AX72" s="17"/>
      <c r="AY72" s="54"/>
      <c r="AZ72" s="17"/>
      <c r="BA72" s="54"/>
      <c r="BB72" s="17"/>
      <c r="BC72" s="54"/>
      <c r="BD72" s="17"/>
      <c r="BE72" s="54"/>
      <c r="BF72" s="17"/>
      <c r="BG72" s="54"/>
      <c r="BH72" s="17"/>
      <c r="BI72" s="54"/>
      <c r="BJ72" s="18">
        <f t="shared" si="4"/>
        <v>120</v>
      </c>
      <c r="BK72" s="50" t="s">
        <v>126</v>
      </c>
      <c r="BL72" s="54">
        <f t="shared" si="5"/>
        <v>0</v>
      </c>
    </row>
    <row r="73" spans="1:64">
      <c r="A73" s="17" t="s">
        <v>52</v>
      </c>
      <c r="B73" s="17"/>
      <c r="C73" s="54"/>
      <c r="D73" s="17"/>
      <c r="E73" s="54"/>
      <c r="F73" s="17">
        <v>70</v>
      </c>
      <c r="G73" s="54"/>
      <c r="H73" s="17"/>
      <c r="I73" s="54"/>
      <c r="J73" s="17"/>
      <c r="K73" s="54"/>
      <c r="L73" s="17"/>
      <c r="M73" s="54"/>
      <c r="N73" s="17">
        <v>300</v>
      </c>
      <c r="O73" s="54"/>
      <c r="P73" s="17"/>
      <c r="Q73" s="54"/>
      <c r="R73" s="17"/>
      <c r="S73" s="54"/>
      <c r="T73" s="17"/>
      <c r="U73" s="54"/>
      <c r="V73" s="17"/>
      <c r="W73" s="54"/>
      <c r="X73" s="17"/>
      <c r="Y73" s="54"/>
      <c r="Z73" s="17"/>
      <c r="AA73" s="54"/>
      <c r="AB73" s="17"/>
      <c r="AC73" s="54"/>
      <c r="AD73" s="17"/>
      <c r="AE73" s="54"/>
      <c r="AF73" s="17"/>
      <c r="AG73" s="54"/>
      <c r="AH73" s="17"/>
      <c r="AI73" s="54"/>
      <c r="AJ73" s="17"/>
      <c r="AK73" s="54"/>
      <c r="AL73" s="17"/>
      <c r="AM73" s="54"/>
      <c r="AN73" s="17"/>
      <c r="AO73" s="54"/>
      <c r="AP73" s="17"/>
      <c r="AQ73" s="54"/>
      <c r="AR73" s="17"/>
      <c r="AS73" s="54"/>
      <c r="AT73" s="17"/>
      <c r="AU73" s="54"/>
      <c r="AV73" s="17"/>
      <c r="AW73" s="54"/>
      <c r="AX73" s="17"/>
      <c r="AY73" s="54"/>
      <c r="AZ73" s="17"/>
      <c r="BA73" s="54"/>
      <c r="BB73" s="17">
        <v>480</v>
      </c>
      <c r="BC73" s="54"/>
      <c r="BD73" s="17"/>
      <c r="BE73" s="54"/>
      <c r="BF73" s="17"/>
      <c r="BG73" s="54"/>
      <c r="BH73" s="17"/>
      <c r="BI73" s="54"/>
      <c r="BJ73" s="18">
        <f t="shared" si="4"/>
        <v>850</v>
      </c>
      <c r="BK73" s="50" t="s">
        <v>126</v>
      </c>
      <c r="BL73" s="54">
        <f t="shared" si="5"/>
        <v>0</v>
      </c>
    </row>
    <row r="74" spans="1:64">
      <c r="A74" s="61" t="s">
        <v>118</v>
      </c>
      <c r="B74" s="17">
        <v>10</v>
      </c>
      <c r="C74" s="54"/>
      <c r="D74" s="17"/>
      <c r="E74" s="54"/>
      <c r="F74" s="17"/>
      <c r="G74" s="54"/>
      <c r="H74" s="17">
        <v>30</v>
      </c>
      <c r="I74" s="54"/>
      <c r="J74" s="17"/>
      <c r="K74" s="54"/>
      <c r="L74" s="17">
        <v>50</v>
      </c>
      <c r="M74" s="54"/>
      <c r="N74" s="17">
        <v>50</v>
      </c>
      <c r="O74" s="54"/>
      <c r="P74" s="17"/>
      <c r="Q74" s="54"/>
      <c r="R74" s="17">
        <v>25</v>
      </c>
      <c r="S74" s="54"/>
      <c r="T74" s="17"/>
      <c r="U74" s="54"/>
      <c r="V74" s="17">
        <v>75</v>
      </c>
      <c r="W74" s="54"/>
      <c r="X74" s="17">
        <v>15</v>
      </c>
      <c r="Y74" s="54"/>
      <c r="Z74" s="17"/>
      <c r="AA74" s="54"/>
      <c r="AB74" s="17"/>
      <c r="AC74" s="54"/>
      <c r="AD74" s="17">
        <v>45</v>
      </c>
      <c r="AE74" s="54"/>
      <c r="AF74" s="17"/>
      <c r="AG74" s="54"/>
      <c r="AH74" s="17">
        <v>45</v>
      </c>
      <c r="AI74" s="54"/>
      <c r="AJ74" s="17">
        <v>45</v>
      </c>
      <c r="AK74" s="54"/>
      <c r="AL74" s="17">
        <v>30</v>
      </c>
      <c r="AM74" s="54"/>
      <c r="AN74" s="17">
        <v>15</v>
      </c>
      <c r="AO74" s="54"/>
      <c r="AP74" s="17">
        <v>45</v>
      </c>
      <c r="AQ74" s="54"/>
      <c r="AR74" s="17">
        <v>15</v>
      </c>
      <c r="AS74" s="54"/>
      <c r="AT74" s="17"/>
      <c r="AU74" s="54"/>
      <c r="AV74" s="17"/>
      <c r="AW74" s="54"/>
      <c r="AX74" s="17"/>
      <c r="AY74" s="54"/>
      <c r="AZ74" s="17"/>
      <c r="BA74" s="54"/>
      <c r="BB74" s="17"/>
      <c r="BC74" s="54"/>
      <c r="BD74" s="17"/>
      <c r="BE74" s="54"/>
      <c r="BF74" s="17"/>
      <c r="BG74" s="54"/>
      <c r="BH74" s="17"/>
      <c r="BI74" s="54"/>
      <c r="BJ74" s="18">
        <f t="shared" si="4"/>
        <v>495</v>
      </c>
      <c r="BK74" s="50" t="s">
        <v>126</v>
      </c>
      <c r="BL74" s="54">
        <f t="shared" si="5"/>
        <v>0</v>
      </c>
    </row>
    <row r="75" spans="1:64">
      <c r="A75" s="19" t="s">
        <v>106</v>
      </c>
      <c r="B75" s="17"/>
      <c r="C75" s="54"/>
      <c r="D75" s="17"/>
      <c r="E75" s="54"/>
      <c r="F75" s="17"/>
      <c r="G75" s="54"/>
      <c r="H75" s="17"/>
      <c r="I75" s="54"/>
      <c r="J75" s="17"/>
      <c r="K75" s="54"/>
      <c r="L75" s="17"/>
      <c r="M75" s="54"/>
      <c r="N75" s="17"/>
      <c r="O75" s="54"/>
      <c r="P75" s="17"/>
      <c r="Q75" s="54"/>
      <c r="R75" s="17"/>
      <c r="S75" s="54"/>
      <c r="T75" s="17"/>
      <c r="U75" s="54"/>
      <c r="V75" s="17"/>
      <c r="W75" s="54"/>
      <c r="X75" s="17"/>
      <c r="Y75" s="54"/>
      <c r="Z75" s="17"/>
      <c r="AA75" s="54"/>
      <c r="AB75" s="17"/>
      <c r="AC75" s="54"/>
      <c r="AD75" s="17"/>
      <c r="AE75" s="54"/>
      <c r="AF75" s="17"/>
      <c r="AG75" s="54"/>
      <c r="AH75" s="17"/>
      <c r="AI75" s="54"/>
      <c r="AJ75" s="17"/>
      <c r="AK75" s="54"/>
      <c r="AL75" s="17"/>
      <c r="AM75" s="54"/>
      <c r="AN75" s="17"/>
      <c r="AO75" s="54"/>
      <c r="AP75" s="17"/>
      <c r="AQ75" s="54"/>
      <c r="AR75" s="17"/>
      <c r="AS75" s="54"/>
      <c r="AT75" s="17"/>
      <c r="AU75" s="54"/>
      <c r="AV75" s="17">
        <v>150</v>
      </c>
      <c r="AW75" s="54"/>
      <c r="AX75" s="17"/>
      <c r="AY75" s="54"/>
      <c r="AZ75" s="17"/>
      <c r="BA75" s="54"/>
      <c r="BB75" s="17"/>
      <c r="BC75" s="54"/>
      <c r="BD75" s="17"/>
      <c r="BE75" s="54"/>
      <c r="BF75" s="17"/>
      <c r="BG75" s="54"/>
      <c r="BH75" s="17">
        <v>105</v>
      </c>
      <c r="BI75" s="54"/>
      <c r="BJ75" s="18">
        <f t="shared" si="4"/>
        <v>255</v>
      </c>
      <c r="BK75" s="50" t="s">
        <v>126</v>
      </c>
      <c r="BL75" s="54">
        <f t="shared" si="5"/>
        <v>0</v>
      </c>
    </row>
    <row r="76" spans="1:64">
      <c r="A76" s="60" t="s">
        <v>74</v>
      </c>
      <c r="B76" s="17"/>
      <c r="C76" s="54"/>
      <c r="D76" s="17"/>
      <c r="E76" s="54"/>
      <c r="F76" s="17"/>
      <c r="G76" s="54"/>
      <c r="H76" s="17"/>
      <c r="I76" s="54"/>
      <c r="J76" s="17"/>
      <c r="K76" s="54"/>
      <c r="L76" s="17"/>
      <c r="M76" s="54"/>
      <c r="N76" s="17"/>
      <c r="O76" s="54"/>
      <c r="P76" s="17">
        <v>50</v>
      </c>
      <c r="Q76" s="54"/>
      <c r="R76" s="17"/>
      <c r="S76" s="54"/>
      <c r="T76" s="17">
        <v>225</v>
      </c>
      <c r="U76" s="54"/>
      <c r="V76" s="17"/>
      <c r="W76" s="54"/>
      <c r="X76" s="17"/>
      <c r="Y76" s="54"/>
      <c r="Z76" s="17"/>
      <c r="AA76" s="54"/>
      <c r="AB76" s="17">
        <v>20</v>
      </c>
      <c r="AC76" s="54"/>
      <c r="AD76" s="17"/>
      <c r="AE76" s="54"/>
      <c r="AF76" s="17"/>
      <c r="AG76" s="54"/>
      <c r="AH76" s="17"/>
      <c r="AI76" s="54"/>
      <c r="AJ76" s="17"/>
      <c r="AK76" s="54"/>
      <c r="AL76" s="17"/>
      <c r="AM76" s="54"/>
      <c r="AN76" s="17"/>
      <c r="AO76" s="54"/>
      <c r="AP76" s="17"/>
      <c r="AQ76" s="54"/>
      <c r="AR76" s="17"/>
      <c r="AS76" s="54"/>
      <c r="AT76" s="17"/>
      <c r="AU76" s="54"/>
      <c r="AV76" s="17"/>
      <c r="AW76" s="54"/>
      <c r="AX76" s="17"/>
      <c r="AY76" s="54"/>
      <c r="AZ76" s="17"/>
      <c r="BA76" s="54"/>
      <c r="BB76" s="17"/>
      <c r="BC76" s="54"/>
      <c r="BD76" s="17"/>
      <c r="BE76" s="54"/>
      <c r="BF76" s="17"/>
      <c r="BG76" s="54"/>
      <c r="BH76" s="17"/>
      <c r="BI76" s="54"/>
      <c r="BJ76" s="18">
        <f t="shared" si="4"/>
        <v>295</v>
      </c>
      <c r="BK76" s="50" t="s">
        <v>126</v>
      </c>
      <c r="BL76" s="54">
        <f t="shared" si="5"/>
        <v>0</v>
      </c>
    </row>
    <row r="77" spans="1:64">
      <c r="A77" s="23" t="s">
        <v>104</v>
      </c>
      <c r="B77" s="17"/>
      <c r="C77" s="54"/>
      <c r="D77" s="17"/>
      <c r="E77" s="54"/>
      <c r="F77" s="17"/>
      <c r="G77" s="54"/>
      <c r="H77" s="17"/>
      <c r="I77" s="54"/>
      <c r="J77" s="17"/>
      <c r="K77" s="54"/>
      <c r="L77" s="17"/>
      <c r="M77" s="54"/>
      <c r="N77" s="17"/>
      <c r="O77" s="54"/>
      <c r="P77" s="17"/>
      <c r="Q77" s="54"/>
      <c r="R77" s="17"/>
      <c r="S77" s="54"/>
      <c r="T77" s="17"/>
      <c r="U77" s="54"/>
      <c r="V77" s="17"/>
      <c r="W77" s="54"/>
      <c r="X77" s="17"/>
      <c r="Y77" s="54"/>
      <c r="Z77" s="17"/>
      <c r="AA77" s="54"/>
      <c r="AB77" s="17"/>
      <c r="AC77" s="54"/>
      <c r="AD77" s="17"/>
      <c r="AE77" s="54"/>
      <c r="AF77" s="17"/>
      <c r="AG77" s="54"/>
      <c r="AH77" s="17"/>
      <c r="AI77" s="54"/>
      <c r="AJ77" s="17"/>
      <c r="AK77" s="54"/>
      <c r="AL77" s="17"/>
      <c r="AM77" s="54"/>
      <c r="AN77" s="17"/>
      <c r="AO77" s="54"/>
      <c r="AP77" s="17"/>
      <c r="AQ77" s="54"/>
      <c r="AR77" s="17"/>
      <c r="AS77" s="54"/>
      <c r="AT77" s="17"/>
      <c r="AU77" s="54"/>
      <c r="AV77" s="17">
        <v>225</v>
      </c>
      <c r="AW77" s="54">
        <f>AV77/1000*56</f>
        <v>12.6</v>
      </c>
      <c r="AX77" s="17"/>
      <c r="AY77" s="54"/>
      <c r="AZ77" s="17"/>
      <c r="BA77" s="54"/>
      <c r="BB77" s="17">
        <v>1350</v>
      </c>
      <c r="BC77" s="54">
        <f>BB77/1000*56</f>
        <v>75.600000000000009</v>
      </c>
      <c r="BD77" s="17">
        <v>1125</v>
      </c>
      <c r="BE77" s="54">
        <f>BD77/1000*56</f>
        <v>63</v>
      </c>
      <c r="BF77" s="17">
        <v>563</v>
      </c>
      <c r="BG77" s="54">
        <f>BF77/1000*56</f>
        <v>31.527999999999999</v>
      </c>
      <c r="BH77" s="17"/>
      <c r="BI77" s="54"/>
      <c r="BJ77" s="18">
        <f t="shared" si="4"/>
        <v>3445.7279999999996</v>
      </c>
      <c r="BK77" s="50" t="s">
        <v>126</v>
      </c>
      <c r="BL77" s="54">
        <f t="shared" si="5"/>
        <v>182.72799999999998</v>
      </c>
    </row>
    <row r="78" spans="1:64">
      <c r="A78" s="19" t="s">
        <v>111</v>
      </c>
      <c r="B78" s="17"/>
      <c r="C78" s="54"/>
      <c r="D78" s="17"/>
      <c r="E78" s="54"/>
      <c r="F78" s="17"/>
      <c r="G78" s="54"/>
      <c r="H78" s="17"/>
      <c r="I78" s="54"/>
      <c r="J78" s="17"/>
      <c r="K78" s="54"/>
      <c r="L78" s="17"/>
      <c r="M78" s="54"/>
      <c r="N78" s="17"/>
      <c r="O78" s="54"/>
      <c r="P78" s="17"/>
      <c r="Q78" s="54"/>
      <c r="R78" s="17"/>
      <c r="S78" s="54"/>
      <c r="T78" s="17"/>
      <c r="U78" s="54"/>
      <c r="V78" s="17"/>
      <c r="W78" s="54"/>
      <c r="X78" s="17"/>
      <c r="Y78" s="54"/>
      <c r="Z78" s="17"/>
      <c r="AA78" s="54"/>
      <c r="AB78" s="17"/>
      <c r="AC78" s="54"/>
      <c r="AD78" s="17"/>
      <c r="AE78" s="54"/>
      <c r="AF78" s="17"/>
      <c r="AG78" s="54"/>
      <c r="AH78" s="17"/>
      <c r="AI78" s="54"/>
      <c r="AJ78" s="17"/>
      <c r="AK78" s="54"/>
      <c r="AL78" s="17"/>
      <c r="AM78" s="54"/>
      <c r="AN78" s="17"/>
      <c r="AO78" s="54"/>
      <c r="AP78" s="17"/>
      <c r="AQ78" s="54"/>
      <c r="AR78" s="17"/>
      <c r="AS78" s="54"/>
      <c r="AT78" s="17"/>
      <c r="AU78" s="54"/>
      <c r="AV78" s="17"/>
      <c r="AW78" s="54"/>
      <c r="AX78" s="17"/>
      <c r="AY78" s="54"/>
      <c r="AZ78" s="17"/>
      <c r="BA78" s="54"/>
      <c r="BB78" s="17"/>
      <c r="BC78" s="54"/>
      <c r="BD78" s="17"/>
      <c r="BE78" s="54"/>
      <c r="BF78" s="17"/>
      <c r="BG78" s="54"/>
      <c r="BH78" s="17">
        <v>150</v>
      </c>
      <c r="BI78" s="54"/>
      <c r="BJ78" s="18">
        <f t="shared" si="4"/>
        <v>150</v>
      </c>
      <c r="BK78" s="50" t="s">
        <v>126</v>
      </c>
      <c r="BL78" s="54">
        <f t="shared" si="5"/>
        <v>0</v>
      </c>
    </row>
    <row r="79" spans="1:64">
      <c r="A79" s="23" t="s">
        <v>103</v>
      </c>
      <c r="B79" s="17"/>
      <c r="C79" s="54"/>
      <c r="D79" s="17"/>
      <c r="E79" s="54"/>
      <c r="F79" s="17"/>
      <c r="G79" s="54"/>
      <c r="H79" s="17"/>
      <c r="I79" s="54"/>
      <c r="J79" s="17"/>
      <c r="K79" s="54"/>
      <c r="L79" s="17"/>
      <c r="M79" s="54"/>
      <c r="N79" s="17"/>
      <c r="O79" s="54"/>
      <c r="P79" s="17"/>
      <c r="Q79" s="54"/>
      <c r="R79" s="17"/>
      <c r="S79" s="54"/>
      <c r="T79" s="17"/>
      <c r="U79" s="54"/>
      <c r="V79" s="17"/>
      <c r="W79" s="54"/>
      <c r="X79" s="17"/>
      <c r="Y79" s="54"/>
      <c r="Z79" s="17"/>
      <c r="AA79" s="54"/>
      <c r="AB79" s="17"/>
      <c r="AC79" s="54"/>
      <c r="AD79" s="17"/>
      <c r="AE79" s="54"/>
      <c r="AF79" s="17"/>
      <c r="AG79" s="54"/>
      <c r="AH79" s="17"/>
      <c r="AI79" s="54"/>
      <c r="AJ79" s="17"/>
      <c r="AK79" s="54"/>
      <c r="AL79" s="17"/>
      <c r="AM79" s="54"/>
      <c r="AN79" s="17"/>
      <c r="AO79" s="54"/>
      <c r="AP79" s="17"/>
      <c r="AQ79" s="54"/>
      <c r="AR79" s="17"/>
      <c r="AS79" s="54"/>
      <c r="AT79" s="17">
        <v>450</v>
      </c>
      <c r="AU79" s="54">
        <f>AT79/1000*60</f>
        <v>27</v>
      </c>
      <c r="AV79" s="17"/>
      <c r="AW79" s="54"/>
      <c r="AX79" s="17">
        <v>150</v>
      </c>
      <c r="AY79" s="54">
        <f>AX79/1000*60</f>
        <v>9</v>
      </c>
      <c r="AZ79" s="17">
        <v>300</v>
      </c>
      <c r="BA79" s="54">
        <f>AZ79/1000*60</f>
        <v>18</v>
      </c>
      <c r="BB79" s="17"/>
      <c r="BC79" s="54"/>
      <c r="BD79" s="17"/>
      <c r="BE79" s="54"/>
      <c r="BF79" s="17"/>
      <c r="BG79" s="54"/>
      <c r="BH79" s="17"/>
      <c r="BI79" s="54"/>
      <c r="BJ79" s="18">
        <f t="shared" si="4"/>
        <v>954</v>
      </c>
      <c r="BK79" s="50" t="s">
        <v>126</v>
      </c>
      <c r="BL79" s="54">
        <f t="shared" si="5"/>
        <v>54</v>
      </c>
    </row>
    <row r="80" spans="1:64">
      <c r="A80" s="17" t="s">
        <v>75</v>
      </c>
      <c r="B80" s="17"/>
      <c r="C80" s="54"/>
      <c r="D80" s="17"/>
      <c r="E80" s="54"/>
      <c r="F80" s="17"/>
      <c r="G80" s="54"/>
      <c r="H80" s="17"/>
      <c r="I80" s="54"/>
      <c r="J80" s="17"/>
      <c r="K80" s="54"/>
      <c r="L80" s="17"/>
      <c r="M80" s="54"/>
      <c r="N80" s="17"/>
      <c r="O80" s="54"/>
      <c r="P80" s="17"/>
      <c r="Q80" s="54"/>
      <c r="R80" s="17">
        <v>313</v>
      </c>
      <c r="S80" s="54"/>
      <c r="T80" s="17"/>
      <c r="U80" s="54"/>
      <c r="V80" s="17"/>
      <c r="W80" s="54"/>
      <c r="X80" s="17"/>
      <c r="Y80" s="54"/>
      <c r="Z80" s="17"/>
      <c r="AA80" s="54"/>
      <c r="AB80" s="17"/>
      <c r="AC80" s="54"/>
      <c r="AD80" s="17"/>
      <c r="AE80" s="54"/>
      <c r="AF80" s="17"/>
      <c r="AG80" s="54"/>
      <c r="AH80" s="17"/>
      <c r="AI80" s="54"/>
      <c r="AJ80" s="17"/>
      <c r="AK80" s="54"/>
      <c r="AL80" s="17"/>
      <c r="AM80" s="54"/>
      <c r="AN80" s="17"/>
      <c r="AO80" s="54"/>
      <c r="AP80" s="17"/>
      <c r="AQ80" s="54"/>
      <c r="AR80" s="17"/>
      <c r="AS80" s="54"/>
      <c r="AT80" s="17"/>
      <c r="AU80" s="54"/>
      <c r="AV80" s="17"/>
      <c r="AW80" s="54"/>
      <c r="AX80" s="17"/>
      <c r="AY80" s="54"/>
      <c r="AZ80" s="17"/>
      <c r="BA80" s="54"/>
      <c r="BB80" s="17"/>
      <c r="BC80" s="54"/>
      <c r="BD80" s="17"/>
      <c r="BE80" s="54"/>
      <c r="BF80" s="17"/>
      <c r="BG80" s="54"/>
      <c r="BH80" s="17"/>
      <c r="BI80" s="54"/>
      <c r="BJ80" s="18">
        <f t="shared" si="4"/>
        <v>313</v>
      </c>
      <c r="BK80" s="50" t="s">
        <v>126</v>
      </c>
      <c r="BL80" s="54">
        <f t="shared" si="5"/>
        <v>0</v>
      </c>
    </row>
    <row r="81" spans="1:64">
      <c r="A81" s="17" t="s">
        <v>70</v>
      </c>
      <c r="B81" s="17"/>
      <c r="C81" s="54"/>
      <c r="D81" s="17"/>
      <c r="E81" s="54"/>
      <c r="F81" s="17"/>
      <c r="G81" s="54"/>
      <c r="H81" s="17"/>
      <c r="I81" s="54"/>
      <c r="J81" s="17"/>
      <c r="K81" s="54"/>
      <c r="L81" s="17"/>
      <c r="M81" s="54"/>
      <c r="N81" s="17"/>
      <c r="O81" s="54"/>
      <c r="P81" s="17"/>
      <c r="Q81" s="54"/>
      <c r="R81" s="17"/>
      <c r="S81" s="54"/>
      <c r="T81" s="17"/>
      <c r="U81" s="54"/>
      <c r="V81" s="17"/>
      <c r="W81" s="54"/>
      <c r="X81" s="17"/>
      <c r="Y81" s="54"/>
      <c r="Z81" s="17">
        <v>2574</v>
      </c>
      <c r="AA81" s="54"/>
      <c r="AB81" s="17"/>
      <c r="AC81" s="54"/>
      <c r="AD81" s="17"/>
      <c r="AE81" s="54"/>
      <c r="AF81" s="17"/>
      <c r="AG81" s="54"/>
      <c r="AH81" s="17"/>
      <c r="AI81" s="54"/>
      <c r="AJ81" s="17"/>
      <c r="AK81" s="54"/>
      <c r="AL81" s="17"/>
      <c r="AM81" s="54"/>
      <c r="AN81" s="17"/>
      <c r="AO81" s="54"/>
      <c r="AP81" s="17">
        <v>160</v>
      </c>
      <c r="AQ81" s="54"/>
      <c r="AR81" s="17"/>
      <c r="AS81" s="54"/>
      <c r="AT81" s="17"/>
      <c r="AU81" s="54"/>
      <c r="AV81" s="17"/>
      <c r="AW81" s="54"/>
      <c r="AX81" s="17"/>
      <c r="AY81" s="54"/>
      <c r="AZ81" s="17"/>
      <c r="BA81" s="54"/>
      <c r="BB81" s="17"/>
      <c r="BC81" s="54"/>
      <c r="BD81" s="17"/>
      <c r="BE81" s="54"/>
      <c r="BF81" s="17"/>
      <c r="BG81" s="54"/>
      <c r="BH81" s="17"/>
      <c r="BI81" s="54"/>
      <c r="BJ81" s="18">
        <f t="shared" si="4"/>
        <v>2734</v>
      </c>
      <c r="BK81" s="50" t="s">
        <v>126</v>
      </c>
      <c r="BL81" s="54">
        <f t="shared" si="5"/>
        <v>0</v>
      </c>
    </row>
    <row r="82" spans="1:64">
      <c r="BL82" s="46"/>
    </row>
    <row r="83" spans="1:64">
      <c r="A83" s="2" t="s">
        <v>136</v>
      </c>
      <c r="BL83" s="46"/>
    </row>
    <row r="84" spans="1:64">
      <c r="A84" s="39" t="s">
        <v>64</v>
      </c>
      <c r="B84" s="17"/>
      <c r="C84" s="54"/>
      <c r="D84" s="17"/>
      <c r="E84" s="54"/>
      <c r="F84" s="17"/>
      <c r="G84" s="54"/>
      <c r="H84" s="17"/>
      <c r="I84" s="54"/>
      <c r="J84" s="17">
        <v>150</v>
      </c>
      <c r="K84" s="54"/>
      <c r="L84" s="17"/>
      <c r="M84" s="54"/>
      <c r="N84" s="17"/>
      <c r="O84" s="54"/>
      <c r="P84" s="17"/>
      <c r="Q84" s="54"/>
      <c r="R84" s="17"/>
      <c r="S84" s="54"/>
      <c r="T84" s="17"/>
      <c r="U84" s="54"/>
      <c r="V84" s="17"/>
      <c r="W84" s="54"/>
      <c r="X84" s="17"/>
      <c r="Y84" s="54"/>
      <c r="Z84" s="17"/>
      <c r="AA84" s="54"/>
      <c r="AB84" s="17"/>
      <c r="AC84" s="54"/>
      <c r="AD84" s="17"/>
      <c r="AE84" s="54"/>
      <c r="AF84" s="17"/>
      <c r="AG84" s="54"/>
      <c r="AH84" s="17"/>
      <c r="AI84" s="54"/>
      <c r="AJ84" s="17"/>
      <c r="AK84" s="54"/>
      <c r="AL84" s="17"/>
      <c r="AM84" s="54"/>
      <c r="AN84" s="17"/>
      <c r="AO84" s="54"/>
      <c r="AP84" s="17"/>
      <c r="AQ84" s="54"/>
      <c r="AR84" s="17"/>
      <c r="AS84" s="54"/>
      <c r="AT84" s="17"/>
      <c r="AU84" s="54"/>
      <c r="AV84" s="17"/>
      <c r="AW84" s="54"/>
      <c r="AX84" s="17"/>
      <c r="AY84" s="54"/>
      <c r="AZ84" s="17"/>
      <c r="BA84" s="54"/>
      <c r="BB84" s="17"/>
      <c r="BC84" s="54"/>
      <c r="BD84" s="17"/>
      <c r="BE84" s="54"/>
      <c r="BF84" s="17"/>
      <c r="BG84" s="54"/>
      <c r="BH84" s="17"/>
      <c r="BI84" s="54"/>
      <c r="BJ84" s="18">
        <f t="shared" ref="BJ84:BJ97" si="6">SUM(B84:BH84)</f>
        <v>150</v>
      </c>
      <c r="BK84" s="50" t="s">
        <v>126</v>
      </c>
      <c r="BL84" s="54">
        <f t="shared" ref="BL84:BL97" si="7">C84+E84+G84+I84+K84+M84+O84+Q84+S84+U84+W84+Y84+AA84+AC84+AE84+AG84+AI84+AK84+AM84+AO84+AQ84+AS84+AU84+AW84+AY84+BA84+BC84+BE84+BG84+BI84</f>
        <v>0</v>
      </c>
    </row>
    <row r="85" spans="1:64">
      <c r="A85" s="39" t="s">
        <v>88</v>
      </c>
      <c r="B85" s="17"/>
      <c r="C85" s="54"/>
      <c r="D85" s="17"/>
      <c r="E85" s="54"/>
      <c r="F85" s="17"/>
      <c r="G85" s="54"/>
      <c r="H85" s="17"/>
      <c r="I85" s="54"/>
      <c r="J85" s="17"/>
      <c r="K85" s="54"/>
      <c r="L85" s="17"/>
      <c r="M85" s="54"/>
      <c r="N85" s="17"/>
      <c r="O85" s="54"/>
      <c r="P85" s="17"/>
      <c r="Q85" s="54"/>
      <c r="R85" s="17"/>
      <c r="S85" s="54"/>
      <c r="T85" s="17"/>
      <c r="U85" s="54"/>
      <c r="V85" s="17"/>
      <c r="W85" s="54"/>
      <c r="X85" s="17"/>
      <c r="Y85" s="54"/>
      <c r="Z85" s="17"/>
      <c r="AA85" s="54"/>
      <c r="AB85" s="17"/>
      <c r="AC85" s="54"/>
      <c r="AD85" s="17"/>
      <c r="AE85" s="54"/>
      <c r="AF85" s="17">
        <v>70</v>
      </c>
      <c r="AG85" s="54"/>
      <c r="AH85" s="17"/>
      <c r="AI85" s="54"/>
      <c r="AJ85" s="17"/>
      <c r="AK85" s="54"/>
      <c r="AL85" s="17"/>
      <c r="AM85" s="54"/>
      <c r="AN85" s="17"/>
      <c r="AO85" s="54"/>
      <c r="AP85" s="17"/>
      <c r="AQ85" s="54"/>
      <c r="AR85" s="17"/>
      <c r="AS85" s="54"/>
      <c r="AT85" s="17"/>
      <c r="AU85" s="54"/>
      <c r="AV85" s="17"/>
      <c r="AW85" s="54"/>
      <c r="AX85" s="17"/>
      <c r="AY85" s="54"/>
      <c r="AZ85" s="17"/>
      <c r="BA85" s="54"/>
      <c r="BB85" s="17"/>
      <c r="BC85" s="54"/>
      <c r="BD85" s="17"/>
      <c r="BE85" s="54"/>
      <c r="BF85" s="17"/>
      <c r="BG85" s="54"/>
      <c r="BH85" s="17"/>
      <c r="BI85" s="54"/>
      <c r="BJ85" s="18">
        <f t="shared" si="6"/>
        <v>70</v>
      </c>
      <c r="BK85" s="50" t="s">
        <v>126</v>
      </c>
      <c r="BL85" s="54">
        <f t="shared" si="7"/>
        <v>0</v>
      </c>
    </row>
    <row r="86" spans="1:64">
      <c r="A86" s="23" t="s">
        <v>115</v>
      </c>
      <c r="B86" s="17"/>
      <c r="C86" s="54"/>
      <c r="D86" s="17"/>
      <c r="E86" s="54"/>
      <c r="F86" s="17"/>
      <c r="G86" s="54"/>
      <c r="H86" s="17"/>
      <c r="I86" s="54"/>
      <c r="J86" s="17"/>
      <c r="K86" s="54"/>
      <c r="L86" s="17"/>
      <c r="M86" s="54"/>
      <c r="N86" s="17"/>
      <c r="O86" s="54"/>
      <c r="P86" s="17">
        <v>1766</v>
      </c>
      <c r="Q86" s="54">
        <f>P86/1000*290</f>
        <v>512.14</v>
      </c>
      <c r="R86" s="17"/>
      <c r="S86" s="54"/>
      <c r="T86" s="17"/>
      <c r="U86" s="54"/>
      <c r="V86" s="17"/>
      <c r="W86" s="54"/>
      <c r="X86" s="17"/>
      <c r="Y86" s="54"/>
      <c r="Z86" s="17"/>
      <c r="AA86" s="54"/>
      <c r="AB86" s="17"/>
      <c r="AC86" s="54"/>
      <c r="AD86" s="17"/>
      <c r="AE86" s="54"/>
      <c r="AF86" s="17"/>
      <c r="AG86" s="54"/>
      <c r="AH86" s="17"/>
      <c r="AI86" s="54"/>
      <c r="AJ86" s="17"/>
      <c r="AK86" s="54"/>
      <c r="AL86" s="17"/>
      <c r="AM86" s="54"/>
      <c r="AN86" s="17"/>
      <c r="AO86" s="54"/>
      <c r="AP86" s="17"/>
      <c r="AQ86" s="54"/>
      <c r="AR86" s="17"/>
      <c r="AS86" s="54"/>
      <c r="AT86" s="17"/>
      <c r="AU86" s="54"/>
      <c r="AV86" s="17"/>
      <c r="AW86" s="54"/>
      <c r="AX86" s="17"/>
      <c r="AY86" s="54"/>
      <c r="AZ86" s="17"/>
      <c r="BA86" s="54"/>
      <c r="BB86" s="17"/>
      <c r="BC86" s="54"/>
      <c r="BD86" s="17"/>
      <c r="BE86" s="54"/>
      <c r="BF86" s="17"/>
      <c r="BG86" s="54"/>
      <c r="BH86" s="17"/>
      <c r="BI86" s="54"/>
      <c r="BJ86" s="18">
        <f t="shared" si="6"/>
        <v>2278.14</v>
      </c>
      <c r="BK86" s="50" t="s">
        <v>126</v>
      </c>
      <c r="BL86" s="54">
        <f t="shared" si="7"/>
        <v>512.14</v>
      </c>
    </row>
    <row r="87" spans="1:64">
      <c r="A87" s="33" t="s">
        <v>84</v>
      </c>
      <c r="B87" s="17"/>
      <c r="C87" s="54"/>
      <c r="D87" s="17"/>
      <c r="E87" s="54"/>
      <c r="F87" s="17"/>
      <c r="G87" s="54"/>
      <c r="H87" s="17"/>
      <c r="I87" s="54"/>
      <c r="J87" s="17"/>
      <c r="K87" s="54"/>
      <c r="L87" s="17"/>
      <c r="M87" s="54"/>
      <c r="N87" s="17"/>
      <c r="O87" s="54"/>
      <c r="P87" s="17"/>
      <c r="Q87" s="54"/>
      <c r="R87" s="17"/>
      <c r="S87" s="54"/>
      <c r="T87" s="17"/>
      <c r="U87" s="54"/>
      <c r="V87" s="17"/>
      <c r="W87" s="54"/>
      <c r="X87" s="17"/>
      <c r="Y87" s="54"/>
      <c r="Z87" s="17"/>
      <c r="AA87" s="54"/>
      <c r="AB87" s="17"/>
      <c r="AC87" s="54"/>
      <c r="AD87" s="17">
        <v>1607</v>
      </c>
      <c r="AE87" s="54">
        <f>AD87/1000*125</f>
        <v>200.875</v>
      </c>
      <c r="AF87" s="17"/>
      <c r="AG87" s="54"/>
      <c r="AH87" s="17"/>
      <c r="AI87" s="54"/>
      <c r="AJ87" s="17"/>
      <c r="AK87" s="54"/>
      <c r="AL87" s="17"/>
      <c r="AM87" s="54"/>
      <c r="AN87" s="17">
        <v>803</v>
      </c>
      <c r="AO87" s="54">
        <f>AN87/1000*125</f>
        <v>100.375</v>
      </c>
      <c r="AP87" s="17"/>
      <c r="AQ87" s="54"/>
      <c r="AR87" s="17"/>
      <c r="AS87" s="54"/>
      <c r="AT87" s="17"/>
      <c r="AU87" s="54"/>
      <c r="AV87" s="17"/>
      <c r="AW87" s="54"/>
      <c r="AX87" s="17"/>
      <c r="AY87" s="54"/>
      <c r="AZ87" s="17"/>
      <c r="BA87" s="54"/>
      <c r="BB87" s="17"/>
      <c r="BC87" s="54"/>
      <c r="BD87" s="17"/>
      <c r="BE87" s="54"/>
      <c r="BF87" s="17"/>
      <c r="BG87" s="54"/>
      <c r="BH87" s="17"/>
      <c r="BI87" s="54"/>
      <c r="BJ87" s="18">
        <f t="shared" si="6"/>
        <v>2711.25</v>
      </c>
      <c r="BK87" s="50" t="s">
        <v>126</v>
      </c>
      <c r="BL87" s="54">
        <f t="shared" si="7"/>
        <v>301.25</v>
      </c>
    </row>
    <row r="88" spans="1:64">
      <c r="A88" s="33" t="s">
        <v>61</v>
      </c>
      <c r="B88" s="17"/>
      <c r="C88" s="54"/>
      <c r="D88" s="17">
        <v>8</v>
      </c>
      <c r="E88" s="54">
        <f>D88*5.25</f>
        <v>42</v>
      </c>
      <c r="F88" s="17">
        <v>10</v>
      </c>
      <c r="G88" s="54">
        <f>F88*5.25</f>
        <v>52.5</v>
      </c>
      <c r="H88" s="17">
        <v>7</v>
      </c>
      <c r="I88" s="54">
        <f>H88*5.25</f>
        <v>36.75</v>
      </c>
      <c r="J88" s="17"/>
      <c r="K88" s="54"/>
      <c r="L88" s="17"/>
      <c r="M88" s="54"/>
      <c r="N88" s="17">
        <v>8</v>
      </c>
      <c r="O88" s="54">
        <f>N88*5.25</f>
        <v>42</v>
      </c>
      <c r="P88" s="17"/>
      <c r="Q88" s="54"/>
      <c r="R88" s="17">
        <v>4</v>
      </c>
      <c r="S88" s="54">
        <f>R88*5.25</f>
        <v>21</v>
      </c>
      <c r="T88" s="17"/>
      <c r="U88" s="54"/>
      <c r="V88" s="17">
        <v>10</v>
      </c>
      <c r="W88" s="54">
        <f>V88*5.25</f>
        <v>52.5</v>
      </c>
      <c r="X88" s="17">
        <v>20</v>
      </c>
      <c r="Y88" s="54">
        <f>X88*5.25</f>
        <v>105</v>
      </c>
      <c r="Z88" s="17">
        <v>20</v>
      </c>
      <c r="AA88" s="54">
        <f>Z88*5.25</f>
        <v>105</v>
      </c>
      <c r="AB88" s="17">
        <v>15</v>
      </c>
      <c r="AC88" s="54">
        <f>AB88*5.25</f>
        <v>78.75</v>
      </c>
      <c r="AD88" s="17">
        <v>15</v>
      </c>
      <c r="AE88" s="54">
        <f>AD88*5.25</f>
        <v>78.75</v>
      </c>
      <c r="AF88" s="17"/>
      <c r="AG88" s="54"/>
      <c r="AH88" s="17"/>
      <c r="AI88" s="54"/>
      <c r="AJ88" s="17"/>
      <c r="AK88" s="54"/>
      <c r="AL88" s="17"/>
      <c r="AM88" s="54"/>
      <c r="AN88" s="17">
        <v>25</v>
      </c>
      <c r="AO88" s="54">
        <f>AN88*5.25</f>
        <v>131.25</v>
      </c>
      <c r="AP88" s="17">
        <v>6</v>
      </c>
      <c r="AQ88" s="54">
        <f>AP88*5.25</f>
        <v>31.5</v>
      </c>
      <c r="AR88" s="17">
        <v>9</v>
      </c>
      <c r="AS88" s="54">
        <f>AR88*5.25</f>
        <v>47.25</v>
      </c>
      <c r="AT88" s="17"/>
      <c r="AU88" s="54"/>
      <c r="AV88" s="17"/>
      <c r="AW88" s="54"/>
      <c r="AX88" s="17"/>
      <c r="AY88" s="54"/>
      <c r="AZ88" s="17">
        <v>7</v>
      </c>
      <c r="BA88" s="54">
        <f>AZ88*5.25</f>
        <v>36.75</v>
      </c>
      <c r="BB88" s="21">
        <v>10</v>
      </c>
      <c r="BC88" s="54">
        <f>BB88*5.25</f>
        <v>52.5</v>
      </c>
      <c r="BD88" s="17"/>
      <c r="BE88" s="54"/>
      <c r="BF88" s="17"/>
      <c r="BG88" s="54"/>
      <c r="BH88" s="17"/>
      <c r="BI88" s="54"/>
      <c r="BJ88" s="18">
        <f t="shared" si="6"/>
        <v>1087.5</v>
      </c>
      <c r="BK88" s="50" t="s">
        <v>125</v>
      </c>
      <c r="BL88" s="54">
        <f t="shared" si="7"/>
        <v>913.5</v>
      </c>
    </row>
    <row r="89" spans="1:64">
      <c r="A89" s="39" t="s">
        <v>57</v>
      </c>
      <c r="B89" s="17"/>
      <c r="C89" s="54"/>
      <c r="D89" s="17"/>
      <c r="E89" s="54"/>
      <c r="F89" s="17"/>
      <c r="G89" s="54"/>
      <c r="H89" s="17">
        <v>2125</v>
      </c>
      <c r="I89" s="54"/>
      <c r="J89" s="17"/>
      <c r="K89" s="54"/>
      <c r="L89" s="17"/>
      <c r="M89" s="54"/>
      <c r="N89" s="17"/>
      <c r="O89" s="54"/>
      <c r="P89" s="17"/>
      <c r="Q89" s="54"/>
      <c r="R89" s="17"/>
      <c r="S89" s="54"/>
      <c r="T89" s="17"/>
      <c r="U89" s="54"/>
      <c r="V89" s="17"/>
      <c r="W89" s="54"/>
      <c r="X89" s="17"/>
      <c r="Y89" s="54"/>
      <c r="Z89" s="17"/>
      <c r="AA89" s="54"/>
      <c r="AB89" s="17"/>
      <c r="AC89" s="54"/>
      <c r="AD89" s="17"/>
      <c r="AE89" s="54"/>
      <c r="AF89" s="17"/>
      <c r="AG89" s="54"/>
      <c r="AH89" s="17"/>
      <c r="AI89" s="54"/>
      <c r="AJ89" s="17"/>
      <c r="AK89" s="54"/>
      <c r="AL89" s="17"/>
      <c r="AM89" s="54"/>
      <c r="AN89" s="17"/>
      <c r="AO89" s="54"/>
      <c r="AP89" s="17"/>
      <c r="AQ89" s="54"/>
      <c r="AR89" s="17"/>
      <c r="AS89" s="54"/>
      <c r="AT89" s="17"/>
      <c r="AU89" s="54"/>
      <c r="AV89" s="17"/>
      <c r="AW89" s="54"/>
      <c r="AX89" s="17"/>
      <c r="AY89" s="54"/>
      <c r="AZ89" s="17"/>
      <c r="BA89" s="54"/>
      <c r="BB89" s="17"/>
      <c r="BC89" s="54"/>
      <c r="BD89" s="17"/>
      <c r="BE89" s="54"/>
      <c r="BF89" s="17"/>
      <c r="BG89" s="54"/>
      <c r="BH89" s="17"/>
      <c r="BI89" s="54"/>
      <c r="BJ89" s="18">
        <f t="shared" si="6"/>
        <v>2125</v>
      </c>
      <c r="BK89" s="50" t="s">
        <v>126</v>
      </c>
      <c r="BL89" s="54">
        <f t="shared" si="7"/>
        <v>0</v>
      </c>
    </row>
    <row r="90" spans="1:64">
      <c r="A90" s="39" t="s">
        <v>95</v>
      </c>
      <c r="B90" s="17"/>
      <c r="C90" s="54"/>
      <c r="D90" s="17"/>
      <c r="E90" s="54"/>
      <c r="F90" s="17"/>
      <c r="G90" s="54"/>
      <c r="H90" s="17"/>
      <c r="I90" s="54"/>
      <c r="J90" s="17"/>
      <c r="K90" s="54"/>
      <c r="L90" s="17"/>
      <c r="M90" s="54"/>
      <c r="N90" s="17"/>
      <c r="O90" s="54"/>
      <c r="P90" s="17"/>
      <c r="Q90" s="54"/>
      <c r="R90" s="17"/>
      <c r="S90" s="54"/>
      <c r="T90" s="17"/>
      <c r="U90" s="54"/>
      <c r="V90" s="17"/>
      <c r="W90" s="54"/>
      <c r="X90" s="17"/>
      <c r="Y90" s="54"/>
      <c r="Z90" s="17"/>
      <c r="AA90" s="54"/>
      <c r="AB90" s="17"/>
      <c r="AC90" s="54"/>
      <c r="AD90" s="17"/>
      <c r="AE90" s="54"/>
      <c r="AF90" s="17"/>
      <c r="AG90" s="54"/>
      <c r="AH90" s="17"/>
      <c r="AI90" s="54"/>
      <c r="AJ90" s="17">
        <v>140</v>
      </c>
      <c r="AK90" s="54"/>
      <c r="AL90" s="17"/>
      <c r="AM90" s="54"/>
      <c r="AN90" s="17"/>
      <c r="AO90" s="54"/>
      <c r="AP90" s="17"/>
      <c r="AQ90" s="54"/>
      <c r="AR90" s="17"/>
      <c r="AS90" s="54"/>
      <c r="AT90" s="17"/>
      <c r="AU90" s="54"/>
      <c r="AV90" s="17"/>
      <c r="AW90" s="54"/>
      <c r="AX90" s="17"/>
      <c r="AY90" s="54"/>
      <c r="AZ90" s="17"/>
      <c r="BA90" s="54"/>
      <c r="BB90" s="17"/>
      <c r="BC90" s="54"/>
      <c r="BD90" s="17"/>
      <c r="BE90" s="54"/>
      <c r="BF90" s="17"/>
      <c r="BG90" s="54"/>
      <c r="BH90" s="17"/>
      <c r="BI90" s="54"/>
      <c r="BJ90" s="18">
        <f t="shared" si="6"/>
        <v>140</v>
      </c>
      <c r="BK90" s="50" t="s">
        <v>126</v>
      </c>
      <c r="BL90" s="54">
        <f t="shared" si="7"/>
        <v>0</v>
      </c>
    </row>
    <row r="91" spans="1:64">
      <c r="A91" s="33" t="s">
        <v>80</v>
      </c>
      <c r="B91" s="17"/>
      <c r="C91" s="54"/>
      <c r="D91" s="17"/>
      <c r="E91" s="54"/>
      <c r="F91" s="17"/>
      <c r="G91" s="54"/>
      <c r="H91" s="17"/>
      <c r="I91" s="54"/>
      <c r="J91" s="17"/>
      <c r="K91" s="54"/>
      <c r="L91" s="17"/>
      <c r="M91" s="54"/>
      <c r="N91" s="17"/>
      <c r="O91" s="54"/>
      <c r="P91" s="17"/>
      <c r="Q91" s="54"/>
      <c r="R91" s="17"/>
      <c r="S91" s="54"/>
      <c r="T91" s="17"/>
      <c r="U91" s="54"/>
      <c r="V91" s="17"/>
      <c r="W91" s="54"/>
      <c r="X91" s="17">
        <v>3428</v>
      </c>
      <c r="Y91" s="54">
        <f>X91/1000*120</f>
        <v>411.36</v>
      </c>
      <c r="Z91" s="17"/>
      <c r="AA91" s="54"/>
      <c r="AB91" s="17"/>
      <c r="AC91" s="54"/>
      <c r="AD91" s="17"/>
      <c r="AE91" s="54"/>
      <c r="AF91" s="17"/>
      <c r="AG91" s="54"/>
      <c r="AH91" s="17"/>
      <c r="AI91" s="54"/>
      <c r="AJ91" s="17"/>
      <c r="AK91" s="54"/>
      <c r="AL91" s="17"/>
      <c r="AM91" s="54"/>
      <c r="AN91" s="17"/>
      <c r="AO91" s="54"/>
      <c r="AP91" s="17"/>
      <c r="AQ91" s="54"/>
      <c r="AR91" s="17"/>
      <c r="AS91" s="54"/>
      <c r="AT91" s="17"/>
      <c r="AU91" s="54"/>
      <c r="AV91" s="17"/>
      <c r="AW91" s="54"/>
      <c r="AX91" s="17"/>
      <c r="AY91" s="54"/>
      <c r="AZ91" s="17"/>
      <c r="BA91" s="54"/>
      <c r="BB91" s="17"/>
      <c r="BC91" s="54"/>
      <c r="BD91" s="17"/>
      <c r="BE91" s="54"/>
      <c r="BF91" s="17"/>
      <c r="BG91" s="54"/>
      <c r="BH91" s="17"/>
      <c r="BI91" s="54"/>
      <c r="BJ91" s="18">
        <f t="shared" si="6"/>
        <v>3839.36</v>
      </c>
      <c r="BK91" s="50" t="s">
        <v>126</v>
      </c>
      <c r="BL91" s="54">
        <f t="shared" si="7"/>
        <v>411.36</v>
      </c>
    </row>
    <row r="92" spans="1:64">
      <c r="A92" s="33" t="s">
        <v>11</v>
      </c>
      <c r="B92" s="17">
        <v>1075</v>
      </c>
      <c r="C92" s="54">
        <f>B92/1000*180</f>
        <v>193.5</v>
      </c>
      <c r="D92" s="17"/>
      <c r="E92" s="54"/>
      <c r="F92" s="17"/>
      <c r="G92" s="54"/>
      <c r="H92" s="17"/>
      <c r="I92" s="54"/>
      <c r="J92" s="17"/>
      <c r="K92" s="54"/>
      <c r="L92" s="17"/>
      <c r="M92" s="54"/>
      <c r="N92" s="17">
        <v>968</v>
      </c>
      <c r="O92" s="54">
        <f>N92/1000*180</f>
        <v>174.24</v>
      </c>
      <c r="P92" s="17"/>
      <c r="Q92" s="54"/>
      <c r="R92" s="17"/>
      <c r="S92" s="54"/>
      <c r="T92" s="17"/>
      <c r="U92" s="54"/>
      <c r="V92" s="17"/>
      <c r="W92" s="54"/>
      <c r="X92" s="17"/>
      <c r="Y92" s="54"/>
      <c r="Z92" s="17"/>
      <c r="AA92" s="54"/>
      <c r="AB92" s="17"/>
      <c r="AC92" s="54"/>
      <c r="AD92" s="17"/>
      <c r="AE92" s="54"/>
      <c r="AF92" s="17"/>
      <c r="AG92" s="54"/>
      <c r="AH92" s="17"/>
      <c r="AI92" s="54"/>
      <c r="AJ92" s="17"/>
      <c r="AK92" s="54"/>
      <c r="AL92" s="17"/>
      <c r="AM92" s="54"/>
      <c r="AN92" s="17"/>
      <c r="AO92" s="54"/>
      <c r="AP92" s="17"/>
      <c r="AQ92" s="54"/>
      <c r="AR92" s="17"/>
      <c r="AS92" s="54"/>
      <c r="AT92" s="17"/>
      <c r="AU92" s="54"/>
      <c r="AV92" s="17"/>
      <c r="AW92" s="54"/>
      <c r="AX92" s="17"/>
      <c r="AY92" s="54"/>
      <c r="AZ92" s="17"/>
      <c r="BA92" s="54"/>
      <c r="BB92" s="17"/>
      <c r="BC92" s="54"/>
      <c r="BD92" s="17"/>
      <c r="BE92" s="54"/>
      <c r="BF92" s="17"/>
      <c r="BG92" s="54"/>
      <c r="BH92" s="17"/>
      <c r="BI92" s="54"/>
      <c r="BJ92" s="18">
        <f t="shared" si="6"/>
        <v>2410.7399999999998</v>
      </c>
      <c r="BK92" s="50" t="s">
        <v>126</v>
      </c>
      <c r="BL92" s="54">
        <f t="shared" si="7"/>
        <v>367.74</v>
      </c>
    </row>
    <row r="93" spans="1:64">
      <c r="A93" s="33" t="s">
        <v>72</v>
      </c>
      <c r="B93" s="17"/>
      <c r="C93" s="54"/>
      <c r="D93" s="17"/>
      <c r="E93" s="54"/>
      <c r="F93" s="17">
        <v>1290</v>
      </c>
      <c r="G93" s="54">
        <f>F93/1000*180</f>
        <v>232.20000000000002</v>
      </c>
      <c r="H93" s="17"/>
      <c r="I93" s="54"/>
      <c r="J93" s="17">
        <v>1290</v>
      </c>
      <c r="K93" s="54">
        <f>J93/1000*180</f>
        <v>232.20000000000002</v>
      </c>
      <c r="L93" s="17"/>
      <c r="M93" s="54"/>
      <c r="N93" s="17"/>
      <c r="O93" s="54"/>
      <c r="P93" s="17"/>
      <c r="Q93" s="54"/>
      <c r="R93" s="17"/>
      <c r="S93" s="54"/>
      <c r="T93" s="17"/>
      <c r="U93" s="54"/>
      <c r="V93" s="17"/>
      <c r="W93" s="54"/>
      <c r="X93" s="17"/>
      <c r="Y93" s="54"/>
      <c r="Z93" s="17"/>
      <c r="AA93" s="54"/>
      <c r="AB93" s="17"/>
      <c r="AC93" s="54"/>
      <c r="AD93" s="17"/>
      <c r="AE93" s="54"/>
      <c r="AF93" s="17"/>
      <c r="AG93" s="54"/>
      <c r="AH93" s="17"/>
      <c r="AI93" s="54"/>
      <c r="AJ93" s="17"/>
      <c r="AK93" s="54"/>
      <c r="AL93" s="17"/>
      <c r="AM93" s="54"/>
      <c r="AN93" s="17"/>
      <c r="AO93" s="54"/>
      <c r="AP93" s="17"/>
      <c r="AQ93" s="54"/>
      <c r="AR93" s="17"/>
      <c r="AS93" s="54"/>
      <c r="AT93" s="17"/>
      <c r="AU93" s="54"/>
      <c r="AV93" s="17"/>
      <c r="AW93" s="54"/>
      <c r="AX93" s="17"/>
      <c r="AY93" s="54"/>
      <c r="AZ93" s="17"/>
      <c r="BA93" s="54"/>
      <c r="BB93" s="17"/>
      <c r="BC93" s="54"/>
      <c r="BD93" s="17"/>
      <c r="BE93" s="54"/>
      <c r="BF93" s="17"/>
      <c r="BG93" s="54"/>
      <c r="BH93" s="17"/>
      <c r="BI93" s="54"/>
      <c r="BJ93" s="18">
        <f t="shared" si="6"/>
        <v>3044.3999999999996</v>
      </c>
      <c r="BK93" s="50" t="s">
        <v>126</v>
      </c>
      <c r="BL93" s="54">
        <f t="shared" si="7"/>
        <v>464.40000000000003</v>
      </c>
    </row>
    <row r="94" spans="1:64">
      <c r="A94" s="33" t="s">
        <v>73</v>
      </c>
      <c r="B94" s="17"/>
      <c r="C94" s="54"/>
      <c r="D94" s="17"/>
      <c r="E94" s="54"/>
      <c r="F94" s="17"/>
      <c r="G94" s="54"/>
      <c r="H94" s="17"/>
      <c r="I94" s="54"/>
      <c r="J94" s="17"/>
      <c r="K94" s="54"/>
      <c r="L94" s="17">
        <v>1612</v>
      </c>
      <c r="M94" s="54">
        <f>L94/1000*190</f>
        <v>306.28000000000003</v>
      </c>
      <c r="N94" s="17"/>
      <c r="O94" s="54"/>
      <c r="P94" s="17"/>
      <c r="Q94" s="54"/>
      <c r="R94" s="17"/>
      <c r="S94" s="54"/>
      <c r="T94" s="17">
        <v>750</v>
      </c>
      <c r="U94" s="54">
        <f>T94/1000*190</f>
        <v>142.5</v>
      </c>
      <c r="V94" s="17"/>
      <c r="W94" s="54"/>
      <c r="X94" s="17"/>
      <c r="Y94" s="54"/>
      <c r="Z94" s="17"/>
      <c r="AA94" s="54"/>
      <c r="AB94" s="17"/>
      <c r="AC94" s="54"/>
      <c r="AD94" s="17"/>
      <c r="AE94" s="54"/>
      <c r="AF94" s="17"/>
      <c r="AG94" s="54"/>
      <c r="AH94" s="17"/>
      <c r="AI94" s="54"/>
      <c r="AJ94" s="17"/>
      <c r="AK94" s="54"/>
      <c r="AL94" s="17"/>
      <c r="AM94" s="54"/>
      <c r="AN94" s="17"/>
      <c r="AO94" s="54"/>
      <c r="AP94" s="17"/>
      <c r="AQ94" s="54"/>
      <c r="AR94" s="17"/>
      <c r="AS94" s="54"/>
      <c r="AT94" s="17"/>
      <c r="AU94" s="54"/>
      <c r="AV94" s="17"/>
      <c r="AW94" s="54"/>
      <c r="AX94" s="17"/>
      <c r="AY94" s="54"/>
      <c r="AZ94" s="17"/>
      <c r="BA94" s="54"/>
      <c r="BB94" s="17"/>
      <c r="BC94" s="54"/>
      <c r="BD94" s="17"/>
      <c r="BE94" s="54"/>
      <c r="BF94" s="17"/>
      <c r="BG94" s="54"/>
      <c r="BH94" s="17"/>
      <c r="BI94" s="54"/>
      <c r="BJ94" s="18">
        <f t="shared" si="6"/>
        <v>2810.7799999999997</v>
      </c>
      <c r="BK94" s="50" t="s">
        <v>126</v>
      </c>
      <c r="BL94" s="54">
        <f t="shared" si="7"/>
        <v>448.78000000000003</v>
      </c>
    </row>
    <row r="95" spans="1:64">
      <c r="A95" s="23" t="s">
        <v>117</v>
      </c>
      <c r="B95" s="17"/>
      <c r="C95" s="54"/>
      <c r="D95" s="17"/>
      <c r="E95" s="54"/>
      <c r="F95" s="17"/>
      <c r="G95" s="54"/>
      <c r="H95" s="17"/>
      <c r="I95" s="54"/>
      <c r="J95" s="17"/>
      <c r="K95" s="54"/>
      <c r="L95" s="17"/>
      <c r="M95" s="54"/>
      <c r="N95" s="17"/>
      <c r="O95" s="54"/>
      <c r="P95" s="17"/>
      <c r="Q95" s="54"/>
      <c r="R95" s="17">
        <v>886</v>
      </c>
      <c r="S95" s="54">
        <f>R95/1000*180</f>
        <v>159.47999999999999</v>
      </c>
      <c r="T95" s="17"/>
      <c r="U95" s="54"/>
      <c r="V95" s="17"/>
      <c r="W95" s="54"/>
      <c r="X95" s="17"/>
      <c r="Y95" s="54"/>
      <c r="Z95" s="17"/>
      <c r="AA95" s="54"/>
      <c r="AB95" s="17">
        <v>1030</v>
      </c>
      <c r="AC95" s="54">
        <f>AB95/1000*180</f>
        <v>185.4</v>
      </c>
      <c r="AD95" s="17"/>
      <c r="AE95" s="54"/>
      <c r="AF95" s="17"/>
      <c r="AG95" s="54"/>
      <c r="AH95" s="17">
        <v>412</v>
      </c>
      <c r="AI95" s="54">
        <f>AH95/1000*180</f>
        <v>74.16</v>
      </c>
      <c r="AJ95" s="17"/>
      <c r="AK95" s="54"/>
      <c r="AL95" s="17"/>
      <c r="AM95" s="54"/>
      <c r="AN95" s="17"/>
      <c r="AO95" s="54"/>
      <c r="AP95" s="17"/>
      <c r="AQ95" s="54"/>
      <c r="AR95" s="17"/>
      <c r="AS95" s="54"/>
      <c r="AT95" s="17"/>
      <c r="AU95" s="54"/>
      <c r="AV95" s="17"/>
      <c r="AW95" s="54"/>
      <c r="AX95" s="17"/>
      <c r="AY95" s="54"/>
      <c r="AZ95" s="17"/>
      <c r="BA95" s="54"/>
      <c r="BB95" s="17"/>
      <c r="BC95" s="54"/>
      <c r="BD95" s="17"/>
      <c r="BE95" s="54"/>
      <c r="BF95" s="17"/>
      <c r="BG95" s="54"/>
      <c r="BH95" s="17"/>
      <c r="BI95" s="54"/>
      <c r="BJ95" s="18">
        <f t="shared" si="6"/>
        <v>2747.04</v>
      </c>
      <c r="BK95" s="50" t="s">
        <v>126</v>
      </c>
      <c r="BL95" s="54">
        <f t="shared" si="7"/>
        <v>419.03999999999996</v>
      </c>
    </row>
    <row r="96" spans="1:64">
      <c r="A96" s="38" t="s">
        <v>97</v>
      </c>
      <c r="B96" s="17"/>
      <c r="C96" s="54"/>
      <c r="D96" s="17"/>
      <c r="E96" s="54"/>
      <c r="F96" s="17"/>
      <c r="G96" s="54"/>
      <c r="H96" s="17"/>
      <c r="I96" s="54"/>
      <c r="J96" s="17"/>
      <c r="K96" s="54"/>
      <c r="L96" s="17"/>
      <c r="M96" s="54"/>
      <c r="N96" s="17"/>
      <c r="O96" s="54"/>
      <c r="P96" s="17"/>
      <c r="Q96" s="54"/>
      <c r="R96" s="17"/>
      <c r="S96" s="54"/>
      <c r="T96" s="17"/>
      <c r="U96" s="54"/>
      <c r="V96" s="17"/>
      <c r="W96" s="54"/>
      <c r="X96" s="17"/>
      <c r="Y96" s="54"/>
      <c r="Z96" s="17"/>
      <c r="AA96" s="54"/>
      <c r="AB96" s="17"/>
      <c r="AC96" s="54"/>
      <c r="AD96" s="17"/>
      <c r="AE96" s="54"/>
      <c r="AF96" s="17"/>
      <c r="AG96" s="54"/>
      <c r="AH96" s="17"/>
      <c r="AI96" s="54"/>
      <c r="AJ96" s="17"/>
      <c r="AK96" s="54"/>
      <c r="AL96" s="17">
        <v>50</v>
      </c>
      <c r="AM96" s="54"/>
      <c r="AN96" s="17"/>
      <c r="AO96" s="54"/>
      <c r="AP96" s="17"/>
      <c r="AQ96" s="54"/>
      <c r="AR96" s="17"/>
      <c r="AS96" s="54"/>
      <c r="AT96" s="17"/>
      <c r="AU96" s="54"/>
      <c r="AV96" s="17"/>
      <c r="AW96" s="54"/>
      <c r="AX96" s="17"/>
      <c r="AY96" s="54"/>
      <c r="AZ96" s="17"/>
      <c r="BA96" s="54"/>
      <c r="BB96" s="17"/>
      <c r="BC96" s="54"/>
      <c r="BD96" s="17"/>
      <c r="BE96" s="54"/>
      <c r="BF96" s="17"/>
      <c r="BG96" s="54"/>
      <c r="BH96" s="17"/>
      <c r="BI96" s="54"/>
      <c r="BJ96" s="18">
        <f t="shared" si="6"/>
        <v>50</v>
      </c>
      <c r="BK96" s="50" t="s">
        <v>126</v>
      </c>
      <c r="BL96" s="54">
        <f t="shared" si="7"/>
        <v>0</v>
      </c>
    </row>
    <row r="97" spans="1:64">
      <c r="A97" s="39" t="s">
        <v>20</v>
      </c>
      <c r="B97" s="17"/>
      <c r="C97" s="54"/>
      <c r="D97" s="17">
        <v>1040</v>
      </c>
      <c r="E97" s="54"/>
      <c r="F97" s="17"/>
      <c r="G97" s="54"/>
      <c r="H97" s="17"/>
      <c r="I97" s="54"/>
      <c r="J97" s="17"/>
      <c r="K97" s="54"/>
      <c r="L97" s="17"/>
      <c r="M97" s="54"/>
      <c r="N97" s="17">
        <v>750</v>
      </c>
      <c r="O97" s="54"/>
      <c r="P97" s="17"/>
      <c r="Q97" s="54"/>
      <c r="R97" s="17"/>
      <c r="S97" s="54"/>
      <c r="T97" s="17">
        <v>600</v>
      </c>
      <c r="U97" s="54"/>
      <c r="V97" s="17">
        <v>1300</v>
      </c>
      <c r="W97" s="54"/>
      <c r="X97" s="17"/>
      <c r="Y97" s="54"/>
      <c r="Z97" s="17"/>
      <c r="AA97" s="54"/>
      <c r="AB97" s="17"/>
      <c r="AC97" s="54"/>
      <c r="AD97" s="17">
        <v>720</v>
      </c>
      <c r="AE97" s="54"/>
      <c r="AF97" s="17">
        <v>450</v>
      </c>
      <c r="AG97" s="54"/>
      <c r="AH97" s="17"/>
      <c r="AI97" s="54"/>
      <c r="AJ97" s="17"/>
      <c r="AK97" s="54"/>
      <c r="AL97" s="17">
        <v>540</v>
      </c>
      <c r="AM97" s="54"/>
      <c r="AN97" s="17"/>
      <c r="AO97" s="54"/>
      <c r="AP97" s="17"/>
      <c r="AQ97" s="54"/>
      <c r="AR97" s="17">
        <v>540</v>
      </c>
      <c r="AS97" s="54"/>
      <c r="AT97" s="17"/>
      <c r="AU97" s="54"/>
      <c r="AV97" s="17"/>
      <c r="AW97" s="54"/>
      <c r="AX97" s="17"/>
      <c r="AY97" s="54"/>
      <c r="AZ97" s="17"/>
      <c r="BA97" s="54"/>
      <c r="BB97" s="17"/>
      <c r="BC97" s="54"/>
      <c r="BD97" s="17"/>
      <c r="BE97" s="54"/>
      <c r="BF97" s="17"/>
      <c r="BG97" s="54"/>
      <c r="BH97" s="17"/>
      <c r="BI97" s="54"/>
      <c r="BJ97" s="18">
        <f t="shared" si="6"/>
        <v>5940</v>
      </c>
      <c r="BK97" s="50" t="s">
        <v>126</v>
      </c>
      <c r="BL97" s="54">
        <f t="shared" si="7"/>
        <v>0</v>
      </c>
    </row>
    <row r="99" spans="1:64">
      <c r="A99" s="25" t="s">
        <v>142</v>
      </c>
      <c r="B99" s="85">
        <f>SUM(C7:C97)</f>
        <v>235.14</v>
      </c>
      <c r="C99" s="85"/>
      <c r="D99" s="85">
        <f>SUM(E7:E97)</f>
        <v>65.58</v>
      </c>
      <c r="E99" s="85"/>
      <c r="F99" s="85">
        <f>SUM(G7:G97)</f>
        <v>311.78000000000003</v>
      </c>
      <c r="G99" s="85"/>
      <c r="H99" s="85">
        <f>SUM(I7:I97)</f>
        <v>46.75</v>
      </c>
      <c r="I99" s="85"/>
      <c r="J99" s="85">
        <f>SUM(K7:K97)</f>
        <v>285.98</v>
      </c>
      <c r="K99" s="85"/>
      <c r="L99" s="85">
        <f>SUM(M7:M97)</f>
        <v>347.20000000000005</v>
      </c>
      <c r="M99" s="85"/>
      <c r="N99" s="85">
        <f>SUM(O7:O97)</f>
        <v>260.92</v>
      </c>
      <c r="O99" s="85"/>
      <c r="P99" s="85">
        <f>SUM(Q7:Q97)</f>
        <v>641.11</v>
      </c>
      <c r="Q99" s="85"/>
      <c r="R99" s="85">
        <f>SUM(S7:S97)</f>
        <v>253.26</v>
      </c>
      <c r="S99" s="85"/>
      <c r="T99" s="85">
        <f>SUM(U7:U97)</f>
        <v>249.13</v>
      </c>
      <c r="U99" s="85"/>
      <c r="V99" s="85">
        <f>SUM(W7:W97)</f>
        <v>84.16</v>
      </c>
      <c r="W99" s="85"/>
      <c r="X99" s="85">
        <f>SUM(Y7:Y97)</f>
        <v>516.36</v>
      </c>
      <c r="Y99" s="85"/>
      <c r="Z99" s="85">
        <f>SUM(AA7:AA97)</f>
        <v>105.25</v>
      </c>
      <c r="AA99" s="85"/>
      <c r="AB99" s="85">
        <f>SUM(AC7:AC97)</f>
        <v>284.19</v>
      </c>
      <c r="AC99" s="85"/>
      <c r="AD99" s="85">
        <f>SUM(AE7:AE97)</f>
        <v>298.625</v>
      </c>
      <c r="AE99" s="85"/>
      <c r="AF99" s="85">
        <f>SUM(AG7:AG97)</f>
        <v>5.0199999999999996</v>
      </c>
      <c r="AG99" s="85"/>
      <c r="AH99" s="85">
        <f>SUM(AI7:AI97)</f>
        <v>84.14</v>
      </c>
      <c r="AI99" s="85"/>
      <c r="AJ99" s="85">
        <f>SUM(AK7:AK97)</f>
        <v>14.920000000000002</v>
      </c>
      <c r="AK99" s="85"/>
      <c r="AL99" s="85">
        <f>SUM(AM7:AM97)</f>
        <v>19.98</v>
      </c>
      <c r="AM99" s="85"/>
      <c r="AN99" s="85">
        <f>SUM(AO7:AO97)</f>
        <v>255.44499999999999</v>
      </c>
      <c r="AO99" s="85"/>
      <c r="AP99" s="85">
        <f>SUM(AQ7:AQ97)</f>
        <v>97.48</v>
      </c>
      <c r="AQ99" s="85"/>
      <c r="AR99" s="85">
        <f>SUM(AS7:AS97)</f>
        <v>66.27</v>
      </c>
      <c r="AS99" s="85"/>
      <c r="AT99" s="85">
        <f>SUM(AU7:AU97)</f>
        <v>27</v>
      </c>
      <c r="AU99" s="85"/>
      <c r="AV99" s="85">
        <f>SUM(AW7:AW97)</f>
        <v>32.6</v>
      </c>
      <c r="AW99" s="85"/>
      <c r="AX99" s="85">
        <f>SUM(AY7:AY97)</f>
        <v>9</v>
      </c>
      <c r="AY99" s="85"/>
      <c r="AZ99" s="85">
        <f>SUM(BA7:BA97)</f>
        <v>54.82</v>
      </c>
      <c r="BA99" s="85"/>
      <c r="BB99" s="85">
        <f>SUM(BC7:BC97)</f>
        <v>128.10000000000002</v>
      </c>
      <c r="BC99" s="85"/>
      <c r="BD99" s="85">
        <f>SUM(BE7:BE97)</f>
        <v>63</v>
      </c>
      <c r="BE99" s="85"/>
      <c r="BF99" s="85">
        <f>SUM(BG7:BG97)</f>
        <v>41.527999999999999</v>
      </c>
      <c r="BG99" s="85"/>
      <c r="BH99" s="85">
        <f>SUM(BI7:BI97)</f>
        <v>23.400000000000002</v>
      </c>
      <c r="BI99" s="85"/>
    </row>
  </sheetData>
  <mergeCells count="184">
    <mergeCell ref="N1:O1"/>
    <mergeCell ref="B1:C1"/>
    <mergeCell ref="D1:E1"/>
    <mergeCell ref="F1:G1"/>
    <mergeCell ref="H1:I1"/>
    <mergeCell ref="J1:K1"/>
    <mergeCell ref="L1:M1"/>
    <mergeCell ref="X1:Y1"/>
    <mergeCell ref="Z1:AA1"/>
    <mergeCell ref="AB1:AC1"/>
    <mergeCell ref="AD1:AE1"/>
    <mergeCell ref="P1:Q1"/>
    <mergeCell ref="R1:S1"/>
    <mergeCell ref="T1:U1"/>
    <mergeCell ref="V1:W1"/>
    <mergeCell ref="AP1:AQ1"/>
    <mergeCell ref="AR1:AS1"/>
    <mergeCell ref="AT1:AU1"/>
    <mergeCell ref="AF1:AG1"/>
    <mergeCell ref="AH1:AI1"/>
    <mergeCell ref="AJ1:AK1"/>
    <mergeCell ref="AL1:AM1"/>
    <mergeCell ref="BF1:BG1"/>
    <mergeCell ref="BH1:BI1"/>
    <mergeCell ref="B2:C2"/>
    <mergeCell ref="J2:K2"/>
    <mergeCell ref="R2:S2"/>
    <mergeCell ref="Z2:AA2"/>
    <mergeCell ref="AH2:AI2"/>
    <mergeCell ref="H2:I2"/>
    <mergeCell ref="N2:O2"/>
    <mergeCell ref="AV1:AW1"/>
    <mergeCell ref="B3:C3"/>
    <mergeCell ref="D2:E2"/>
    <mergeCell ref="D3:E3"/>
    <mergeCell ref="F2:G2"/>
    <mergeCell ref="F3:G3"/>
    <mergeCell ref="BD1:BE1"/>
    <mergeCell ref="AX1:AY1"/>
    <mergeCell ref="AZ1:BA1"/>
    <mergeCell ref="BB1:BC1"/>
    <mergeCell ref="AN1:AO1"/>
    <mergeCell ref="N3:O3"/>
    <mergeCell ref="P2:Q2"/>
    <mergeCell ref="P3:Q3"/>
    <mergeCell ref="R3:S3"/>
    <mergeCell ref="H3:I3"/>
    <mergeCell ref="J3:K3"/>
    <mergeCell ref="L2:M2"/>
    <mergeCell ref="L3:M3"/>
    <mergeCell ref="X2:Y2"/>
    <mergeCell ref="X3:Y3"/>
    <mergeCell ref="Z3:AA3"/>
    <mergeCell ref="AB2:AC2"/>
    <mergeCell ref="AB3:AC3"/>
    <mergeCell ref="T2:U2"/>
    <mergeCell ref="T3:U3"/>
    <mergeCell ref="V2:W2"/>
    <mergeCell ref="V3:W3"/>
    <mergeCell ref="AH3:AI3"/>
    <mergeCell ref="AJ2:AK2"/>
    <mergeCell ref="AJ3:AK3"/>
    <mergeCell ref="AL2:AM2"/>
    <mergeCell ref="AL3:AM3"/>
    <mergeCell ref="AD2:AE2"/>
    <mergeCell ref="AD3:AE3"/>
    <mergeCell ref="AF2:AG2"/>
    <mergeCell ref="AF3:AG3"/>
    <mergeCell ref="AZ2:BA2"/>
    <mergeCell ref="AZ3:BA3"/>
    <mergeCell ref="AP2:AQ2"/>
    <mergeCell ref="AP3:AQ3"/>
    <mergeCell ref="AR2:AS2"/>
    <mergeCell ref="AR3:AS3"/>
    <mergeCell ref="AT2:AU2"/>
    <mergeCell ref="AT3:AU3"/>
    <mergeCell ref="BB2:BC2"/>
    <mergeCell ref="BB3:BC3"/>
    <mergeCell ref="K4:K5"/>
    <mergeCell ref="L4:L5"/>
    <mergeCell ref="M4:M5"/>
    <mergeCell ref="N4:N5"/>
    <mergeCell ref="O4:O5"/>
    <mergeCell ref="P4:P5"/>
    <mergeCell ref="AN2:AO2"/>
    <mergeCell ref="AN3:AO3"/>
    <mergeCell ref="A4:A5"/>
    <mergeCell ref="B4:B5"/>
    <mergeCell ref="C4:C5"/>
    <mergeCell ref="D4:D5"/>
    <mergeCell ref="BD2:BE2"/>
    <mergeCell ref="BD3:BE3"/>
    <mergeCell ref="AV2:AW2"/>
    <mergeCell ref="AV3:AW3"/>
    <mergeCell ref="AX2:AY2"/>
    <mergeCell ref="AX3:AY3"/>
    <mergeCell ref="Q4:Q5"/>
    <mergeCell ref="R4:R5"/>
    <mergeCell ref="S4:S5"/>
    <mergeCell ref="T4:T5"/>
    <mergeCell ref="E4:E5"/>
    <mergeCell ref="F4:F5"/>
    <mergeCell ref="I4:I5"/>
    <mergeCell ref="J4:J5"/>
    <mergeCell ref="G4:G5"/>
    <mergeCell ref="H4:H5"/>
    <mergeCell ref="Y4:Y5"/>
    <mergeCell ref="Z4:Z5"/>
    <mergeCell ref="AA4:AA5"/>
    <mergeCell ref="AB4:AB5"/>
    <mergeCell ref="U4:U5"/>
    <mergeCell ref="V4:V5"/>
    <mergeCell ref="W4:W5"/>
    <mergeCell ref="X4:X5"/>
    <mergeCell ref="AG4:AG5"/>
    <mergeCell ref="AH4:AH5"/>
    <mergeCell ref="AI4:AI5"/>
    <mergeCell ref="AJ4:AJ5"/>
    <mergeCell ref="AC4:AC5"/>
    <mergeCell ref="AD4:AD5"/>
    <mergeCell ref="AE4:AE5"/>
    <mergeCell ref="AF4:AF5"/>
    <mergeCell ref="AO4:AO5"/>
    <mergeCell ref="AP4:AP5"/>
    <mergeCell ref="AQ4:AQ5"/>
    <mergeCell ref="AR4:AR5"/>
    <mergeCell ref="AK4:AK5"/>
    <mergeCell ref="AL4:AL5"/>
    <mergeCell ref="AM4:AM5"/>
    <mergeCell ref="AN4:AN5"/>
    <mergeCell ref="AW4:AW5"/>
    <mergeCell ref="AX4:AX5"/>
    <mergeCell ref="AY4:AY5"/>
    <mergeCell ref="AZ4:AZ5"/>
    <mergeCell ref="AS4:AS5"/>
    <mergeCell ref="AT4:AT5"/>
    <mergeCell ref="AU4:AU5"/>
    <mergeCell ref="AV4:AV5"/>
    <mergeCell ref="BG4:BG5"/>
    <mergeCell ref="BH4:BH5"/>
    <mergeCell ref="BA4:BA5"/>
    <mergeCell ref="BB4:BB5"/>
    <mergeCell ref="BC4:BC5"/>
    <mergeCell ref="BD4:BD5"/>
    <mergeCell ref="BF2:BG2"/>
    <mergeCell ref="BF3:BG3"/>
    <mergeCell ref="BL1:BL5"/>
    <mergeCell ref="A6:BL6"/>
    <mergeCell ref="BI4:BI5"/>
    <mergeCell ref="BJ1:BK5"/>
    <mergeCell ref="BH2:BI2"/>
    <mergeCell ref="BH3:BI3"/>
    <mergeCell ref="BE4:BE5"/>
    <mergeCell ref="BF4:BF5"/>
    <mergeCell ref="J99:K99"/>
    <mergeCell ref="L99:M99"/>
    <mergeCell ref="N99:O99"/>
    <mergeCell ref="P99:Q99"/>
    <mergeCell ref="B99:C99"/>
    <mergeCell ref="D99:E99"/>
    <mergeCell ref="F99:G99"/>
    <mergeCell ref="H99:I99"/>
    <mergeCell ref="Z99:AA99"/>
    <mergeCell ref="AB99:AC99"/>
    <mergeCell ref="AD99:AE99"/>
    <mergeCell ref="AF99:AG99"/>
    <mergeCell ref="R99:S99"/>
    <mergeCell ref="T99:U99"/>
    <mergeCell ref="V99:W99"/>
    <mergeCell ref="X99:Y99"/>
    <mergeCell ref="BF99:BG99"/>
    <mergeCell ref="BH99:BI99"/>
    <mergeCell ref="AH99:AI99"/>
    <mergeCell ref="AJ99:AK99"/>
    <mergeCell ref="AL99:AM99"/>
    <mergeCell ref="AN99:AO99"/>
    <mergeCell ref="AX99:AY99"/>
    <mergeCell ref="AZ99:BA99"/>
    <mergeCell ref="AP99:AQ99"/>
    <mergeCell ref="AR99:AS99"/>
    <mergeCell ref="AT99:AU99"/>
    <mergeCell ref="AV99:AW99"/>
    <mergeCell ref="BB99:BC99"/>
    <mergeCell ref="BD99:BE99"/>
  </mergeCells>
  <phoneticPr fontId="2" type="noConversion"/>
  <pageMargins left="0.25" right="0.25" top="0.25" bottom="0.25" header="0.5" footer="0.5"/>
  <pageSetup paperSize="9" scale="9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B5" sqref="B5"/>
    </sheetView>
  </sheetViews>
  <sheetFormatPr defaultRowHeight="12.75"/>
  <cols>
    <col min="1" max="1" width="27.7109375" customWidth="1"/>
    <col min="2" max="2" width="8.7109375" style="15" customWidth="1"/>
    <col min="3" max="3" width="8.7109375" customWidth="1"/>
    <col min="4" max="4" width="27.7109375" customWidth="1"/>
    <col min="5" max="6" width="8.7109375" customWidth="1"/>
    <col min="7" max="7" width="27.7109375" customWidth="1"/>
    <col min="8" max="9" width="8.7109375" customWidth="1"/>
    <col min="10" max="10" width="32.5703125" customWidth="1"/>
  </cols>
  <sheetData>
    <row r="1" spans="1:10">
      <c r="H1" s="110" t="s">
        <v>148</v>
      </c>
      <c r="I1" s="111"/>
    </row>
    <row r="2" spans="1:10" ht="15.75" customHeight="1">
      <c r="A2" s="16" t="s">
        <v>128</v>
      </c>
      <c r="B2" s="80" t="s">
        <v>127</v>
      </c>
      <c r="C2" s="80"/>
      <c r="D2" s="16" t="s">
        <v>128</v>
      </c>
      <c r="E2" s="80" t="s">
        <v>127</v>
      </c>
      <c r="F2" s="80"/>
      <c r="G2" s="16" t="s">
        <v>128</v>
      </c>
      <c r="H2" s="80" t="s">
        <v>127</v>
      </c>
      <c r="I2" s="80"/>
    </row>
    <row r="3" spans="1:10" ht="12.75" customHeight="1">
      <c r="A3" s="82" t="s">
        <v>122</v>
      </c>
      <c r="B3" s="83"/>
      <c r="C3" s="83"/>
      <c r="D3" s="83"/>
      <c r="E3" s="83"/>
      <c r="F3" s="83"/>
      <c r="G3" s="83"/>
      <c r="H3" s="83"/>
      <c r="I3" s="84"/>
    </row>
    <row r="4" spans="1:10" ht="12.75" customHeight="1">
      <c r="A4" s="107" t="s">
        <v>149</v>
      </c>
      <c r="B4" s="108"/>
      <c r="C4" s="109"/>
      <c r="D4" s="108" t="s">
        <v>135</v>
      </c>
      <c r="E4" s="108"/>
      <c r="F4" s="108"/>
      <c r="G4" s="107" t="s">
        <v>136</v>
      </c>
      <c r="H4" s="108"/>
      <c r="I4" s="109"/>
    </row>
    <row r="5" spans="1:10">
      <c r="A5" s="39" t="s">
        <v>67</v>
      </c>
      <c r="B5" s="65">
        <v>402</v>
      </c>
      <c r="C5" s="39" t="s">
        <v>126</v>
      </c>
      <c r="D5" s="39" t="s">
        <v>54</v>
      </c>
      <c r="E5" s="65">
        <v>3575</v>
      </c>
      <c r="F5" s="39" t="s">
        <v>126</v>
      </c>
      <c r="G5" s="39" t="s">
        <v>64</v>
      </c>
      <c r="H5" s="65">
        <v>150</v>
      </c>
      <c r="I5" s="39" t="s">
        <v>126</v>
      </c>
      <c r="J5" s="44"/>
    </row>
    <row r="6" spans="1:10">
      <c r="A6" s="39" t="s">
        <v>13</v>
      </c>
      <c r="B6" s="65">
        <v>1385</v>
      </c>
      <c r="C6" s="39" t="s">
        <v>126</v>
      </c>
      <c r="D6" s="38" t="s">
        <v>107</v>
      </c>
      <c r="E6" s="65">
        <v>35</v>
      </c>
      <c r="F6" s="39" t="s">
        <v>126</v>
      </c>
      <c r="G6" s="39" t="s">
        <v>88</v>
      </c>
      <c r="H6" s="65">
        <v>70</v>
      </c>
      <c r="I6" s="39" t="s">
        <v>126</v>
      </c>
      <c r="J6" s="44"/>
    </row>
    <row r="7" spans="1:10">
      <c r="A7" s="39" t="s">
        <v>83</v>
      </c>
      <c r="B7" s="65">
        <v>1999</v>
      </c>
      <c r="C7" s="39" t="s">
        <v>126</v>
      </c>
      <c r="D7" s="39" t="s">
        <v>59</v>
      </c>
      <c r="E7" s="65">
        <v>2130</v>
      </c>
      <c r="F7" s="39" t="s">
        <v>126</v>
      </c>
      <c r="G7" s="38" t="s">
        <v>115</v>
      </c>
      <c r="H7" s="65">
        <v>1766</v>
      </c>
      <c r="I7" s="39" t="s">
        <v>126</v>
      </c>
      <c r="J7" s="44"/>
    </row>
    <row r="8" spans="1:10">
      <c r="A8" s="39" t="s">
        <v>71</v>
      </c>
      <c r="B8" s="65">
        <v>10701</v>
      </c>
      <c r="C8" s="39" t="s">
        <v>126</v>
      </c>
      <c r="D8" s="39" t="s">
        <v>51</v>
      </c>
      <c r="E8" s="65">
        <v>848</v>
      </c>
      <c r="F8" s="39" t="s">
        <v>126</v>
      </c>
      <c r="G8" s="39" t="s">
        <v>84</v>
      </c>
      <c r="H8" s="65">
        <v>2410</v>
      </c>
      <c r="I8" s="39" t="s">
        <v>126</v>
      </c>
      <c r="J8" s="44"/>
    </row>
    <row r="9" spans="1:10">
      <c r="A9" s="39" t="s">
        <v>79</v>
      </c>
      <c r="B9" s="65">
        <v>235</v>
      </c>
      <c r="C9" s="39" t="s">
        <v>126</v>
      </c>
      <c r="D9" s="38" t="s">
        <v>108</v>
      </c>
      <c r="E9" s="65">
        <v>150</v>
      </c>
      <c r="F9" s="39" t="s">
        <v>126</v>
      </c>
      <c r="G9" s="39" t="s">
        <v>61</v>
      </c>
      <c r="H9" s="65">
        <v>174</v>
      </c>
      <c r="I9" s="39" t="s">
        <v>125</v>
      </c>
      <c r="J9" s="44"/>
    </row>
    <row r="10" spans="1:10">
      <c r="A10" s="39" t="s">
        <v>55</v>
      </c>
      <c r="B10" s="65">
        <v>88</v>
      </c>
      <c r="C10" s="39" t="s">
        <v>126</v>
      </c>
      <c r="D10" s="39" t="s">
        <v>58</v>
      </c>
      <c r="E10" s="65">
        <v>433</v>
      </c>
      <c r="F10" s="39" t="s">
        <v>126</v>
      </c>
      <c r="G10" s="39" t="s">
        <v>57</v>
      </c>
      <c r="H10" s="65">
        <v>2125</v>
      </c>
      <c r="I10" s="39" t="s">
        <v>126</v>
      </c>
      <c r="J10" s="44"/>
    </row>
    <row r="11" spans="1:10">
      <c r="A11" s="39" t="s">
        <v>77</v>
      </c>
      <c r="B11" s="65">
        <v>1481</v>
      </c>
      <c r="C11" s="39" t="s">
        <v>126</v>
      </c>
      <c r="D11" s="39" t="s">
        <v>50</v>
      </c>
      <c r="E11" s="65">
        <v>55</v>
      </c>
      <c r="F11" s="39" t="s">
        <v>126</v>
      </c>
      <c r="G11" s="39" t="s">
        <v>95</v>
      </c>
      <c r="H11" s="65">
        <v>140</v>
      </c>
      <c r="I11" s="39" t="s">
        <v>126</v>
      </c>
      <c r="J11" s="44"/>
    </row>
    <row r="12" spans="1:10">
      <c r="A12" s="39" t="s">
        <v>12</v>
      </c>
      <c r="B12" s="65">
        <v>2485</v>
      </c>
      <c r="C12" s="39" t="s">
        <v>126</v>
      </c>
      <c r="D12" s="38" t="s">
        <v>96</v>
      </c>
      <c r="E12" s="65">
        <v>60</v>
      </c>
      <c r="F12" s="39" t="s">
        <v>126</v>
      </c>
      <c r="G12" s="39" t="s">
        <v>80</v>
      </c>
      <c r="H12" s="65">
        <v>3428</v>
      </c>
      <c r="I12" s="39" t="s">
        <v>126</v>
      </c>
      <c r="J12" s="44"/>
    </row>
    <row r="13" spans="1:10">
      <c r="A13" s="39" t="s">
        <v>87</v>
      </c>
      <c r="B13" s="65">
        <v>3776</v>
      </c>
      <c r="C13" s="39" t="s">
        <v>126</v>
      </c>
      <c r="D13" s="38" t="s">
        <v>109</v>
      </c>
      <c r="E13" s="65">
        <v>300</v>
      </c>
      <c r="F13" s="39" t="s">
        <v>126</v>
      </c>
      <c r="G13" s="39" t="s">
        <v>11</v>
      </c>
      <c r="H13" s="65">
        <v>2043</v>
      </c>
      <c r="I13" s="39" t="s">
        <v>126</v>
      </c>
      <c r="J13" s="45"/>
    </row>
    <row r="14" spans="1:10">
      <c r="A14" s="39" t="s">
        <v>92</v>
      </c>
      <c r="B14" s="65">
        <v>5389</v>
      </c>
      <c r="C14" s="39" t="s">
        <v>126</v>
      </c>
      <c r="D14" s="39" t="s">
        <v>22</v>
      </c>
      <c r="E14" s="65">
        <v>945</v>
      </c>
      <c r="F14" s="39" t="s">
        <v>126</v>
      </c>
      <c r="G14" s="39" t="s">
        <v>72</v>
      </c>
      <c r="H14" s="65">
        <v>2580</v>
      </c>
      <c r="I14" s="39" t="s">
        <v>126</v>
      </c>
      <c r="J14" s="44"/>
    </row>
    <row r="15" spans="1:10">
      <c r="A15" s="38" t="s">
        <v>114</v>
      </c>
      <c r="B15" s="65">
        <v>1400</v>
      </c>
      <c r="C15" s="39" t="s">
        <v>126</v>
      </c>
      <c r="D15" s="39" t="s">
        <v>23</v>
      </c>
      <c r="E15" s="65">
        <v>416</v>
      </c>
      <c r="F15" s="39" t="s">
        <v>126</v>
      </c>
      <c r="G15" s="39" t="s">
        <v>73</v>
      </c>
      <c r="H15" s="65">
        <v>2362</v>
      </c>
      <c r="I15" s="39" t="s">
        <v>126</v>
      </c>
      <c r="J15" s="45"/>
    </row>
    <row r="16" spans="1:10">
      <c r="A16" s="39" t="s">
        <v>68</v>
      </c>
      <c r="B16" s="65">
        <v>345</v>
      </c>
      <c r="C16" s="39" t="s">
        <v>126</v>
      </c>
      <c r="D16" s="38" t="s">
        <v>101</v>
      </c>
      <c r="E16" s="65">
        <v>424</v>
      </c>
      <c r="F16" s="39" t="s">
        <v>126</v>
      </c>
      <c r="G16" s="38" t="s">
        <v>117</v>
      </c>
      <c r="H16" s="65">
        <v>2328</v>
      </c>
      <c r="I16" s="39" t="s">
        <v>126</v>
      </c>
      <c r="J16" s="44"/>
    </row>
    <row r="17" spans="1:10">
      <c r="A17" s="38" t="s">
        <v>100</v>
      </c>
      <c r="B17" s="65">
        <v>467</v>
      </c>
      <c r="C17" s="39" t="s">
        <v>126</v>
      </c>
      <c r="D17" s="39" t="s">
        <v>86</v>
      </c>
      <c r="E17" s="65">
        <v>400</v>
      </c>
      <c r="F17" s="39" t="s">
        <v>126</v>
      </c>
      <c r="G17" s="38" t="s">
        <v>97</v>
      </c>
      <c r="H17" s="65">
        <v>50</v>
      </c>
      <c r="I17" s="39" t="s">
        <v>126</v>
      </c>
      <c r="J17" s="44"/>
    </row>
    <row r="18" spans="1:10">
      <c r="A18" s="39" t="s">
        <v>89</v>
      </c>
      <c r="B18" s="65">
        <v>590</v>
      </c>
      <c r="C18" s="39" t="s">
        <v>126</v>
      </c>
      <c r="D18" s="38" t="s">
        <v>121</v>
      </c>
      <c r="E18" s="65">
        <v>830</v>
      </c>
      <c r="F18" s="39" t="s">
        <v>126</v>
      </c>
      <c r="G18" s="39" t="s">
        <v>20</v>
      </c>
      <c r="H18" s="65">
        <v>5940</v>
      </c>
      <c r="I18" s="39" t="s">
        <v>126</v>
      </c>
      <c r="J18" s="45"/>
    </row>
    <row r="19" spans="1:10">
      <c r="A19" s="39" t="s">
        <v>9</v>
      </c>
      <c r="B19" s="65">
        <v>2154</v>
      </c>
      <c r="C19" s="39" t="s">
        <v>126</v>
      </c>
      <c r="D19" s="39" t="s">
        <v>82</v>
      </c>
      <c r="E19" s="65">
        <v>500</v>
      </c>
      <c r="F19" s="39" t="s">
        <v>126</v>
      </c>
      <c r="G19" s="66"/>
      <c r="H19" s="66"/>
      <c r="I19" s="66"/>
      <c r="J19" s="44"/>
    </row>
    <row r="20" spans="1:10">
      <c r="A20" s="39" t="s">
        <v>63</v>
      </c>
      <c r="B20" s="65">
        <v>130</v>
      </c>
      <c r="C20" s="39" t="s">
        <v>126</v>
      </c>
      <c r="D20" s="39" t="s">
        <v>60</v>
      </c>
      <c r="E20" s="65">
        <v>708</v>
      </c>
      <c r="F20" s="39" t="s">
        <v>126</v>
      </c>
      <c r="G20" s="66"/>
      <c r="H20" s="66"/>
      <c r="I20" s="66"/>
      <c r="J20" s="45"/>
    </row>
    <row r="21" spans="1:10">
      <c r="A21" s="38" t="s">
        <v>105</v>
      </c>
      <c r="B21" s="65">
        <v>520</v>
      </c>
      <c r="C21" s="39" t="s">
        <v>126</v>
      </c>
      <c r="D21" s="39" t="s">
        <v>81</v>
      </c>
      <c r="E21" s="65">
        <v>195</v>
      </c>
      <c r="F21" s="39" t="s">
        <v>126</v>
      </c>
      <c r="G21" s="66"/>
      <c r="H21" s="66"/>
      <c r="I21" s="66"/>
      <c r="J21" s="44"/>
    </row>
    <row r="22" spans="1:10">
      <c r="A22" s="39" t="s">
        <v>21</v>
      </c>
      <c r="B22" s="65">
        <v>196</v>
      </c>
      <c r="C22" s="39" t="s">
        <v>126</v>
      </c>
      <c r="D22" s="38" t="s">
        <v>112</v>
      </c>
      <c r="E22" s="65">
        <v>387</v>
      </c>
      <c r="F22" s="39" t="s">
        <v>126</v>
      </c>
      <c r="G22" s="66"/>
      <c r="H22" s="66"/>
      <c r="I22" s="66"/>
      <c r="J22" s="44"/>
    </row>
    <row r="23" spans="1:10">
      <c r="A23" s="38" t="s">
        <v>110</v>
      </c>
      <c r="B23" s="65">
        <v>535</v>
      </c>
      <c r="C23" s="39" t="s">
        <v>126</v>
      </c>
      <c r="D23" s="38" t="s">
        <v>113</v>
      </c>
      <c r="E23" s="65">
        <v>2748</v>
      </c>
      <c r="F23" s="39" t="s">
        <v>126</v>
      </c>
      <c r="G23" s="66"/>
      <c r="H23" s="66"/>
      <c r="I23" s="66"/>
      <c r="J23" s="44"/>
    </row>
    <row r="24" spans="1:10">
      <c r="A24" s="39" t="s">
        <v>76</v>
      </c>
      <c r="B24" s="65">
        <v>3300</v>
      </c>
      <c r="C24" s="39" t="s">
        <v>126</v>
      </c>
      <c r="D24" s="39" t="s">
        <v>7</v>
      </c>
      <c r="E24" s="65">
        <v>3103</v>
      </c>
      <c r="F24" s="39" t="s">
        <v>126</v>
      </c>
      <c r="G24" s="66"/>
      <c r="H24" s="66"/>
      <c r="I24" s="66"/>
      <c r="J24" s="45"/>
    </row>
    <row r="25" spans="1:10">
      <c r="A25" s="39" t="s">
        <v>17</v>
      </c>
      <c r="B25" s="65">
        <v>7761</v>
      </c>
      <c r="C25" s="39" t="s">
        <v>126</v>
      </c>
      <c r="D25" s="39" t="s">
        <v>78</v>
      </c>
      <c r="E25" s="65">
        <v>625</v>
      </c>
      <c r="F25" s="39" t="s">
        <v>126</v>
      </c>
      <c r="G25" s="66"/>
      <c r="H25" s="66"/>
      <c r="I25" s="66"/>
      <c r="J25" s="45"/>
    </row>
    <row r="26" spans="1:10">
      <c r="A26" s="39" t="s">
        <v>94</v>
      </c>
      <c r="B26" s="65">
        <v>675</v>
      </c>
      <c r="C26" s="39" t="s">
        <v>126</v>
      </c>
      <c r="D26" s="39" t="s">
        <v>15</v>
      </c>
      <c r="E26" s="65">
        <v>45</v>
      </c>
      <c r="F26" s="39" t="s">
        <v>126</v>
      </c>
      <c r="G26" s="66"/>
      <c r="H26" s="66"/>
      <c r="I26" s="66"/>
      <c r="J26" s="45"/>
    </row>
    <row r="27" spans="1:10">
      <c r="A27" s="39" t="s">
        <v>14</v>
      </c>
      <c r="B27" s="65">
        <v>351</v>
      </c>
      <c r="C27" s="39" t="s">
        <v>126</v>
      </c>
      <c r="D27" s="38" t="s">
        <v>120</v>
      </c>
      <c r="E27" s="65">
        <v>8</v>
      </c>
      <c r="F27" s="39" t="s">
        <v>126</v>
      </c>
      <c r="G27" s="66"/>
      <c r="H27" s="66"/>
      <c r="I27" s="66"/>
      <c r="J27" s="45"/>
    </row>
    <row r="28" spans="1:10">
      <c r="A28" s="39" t="s">
        <v>69</v>
      </c>
      <c r="B28" s="65">
        <v>200</v>
      </c>
      <c r="C28" s="39" t="s">
        <v>126</v>
      </c>
      <c r="D28" s="38" t="s">
        <v>116</v>
      </c>
      <c r="E28" s="65">
        <v>136</v>
      </c>
      <c r="F28" s="39" t="s">
        <v>126</v>
      </c>
      <c r="G28" s="66"/>
      <c r="H28" s="66"/>
      <c r="I28" s="66"/>
      <c r="J28" s="44"/>
    </row>
    <row r="29" spans="1:10">
      <c r="A29" s="39" t="s">
        <v>10</v>
      </c>
      <c r="B29" s="65">
        <v>3410</v>
      </c>
      <c r="C29" s="39" t="s">
        <v>126</v>
      </c>
      <c r="D29" s="39" t="s">
        <v>53</v>
      </c>
      <c r="E29" s="65">
        <v>120</v>
      </c>
      <c r="F29" s="39" t="s">
        <v>126</v>
      </c>
      <c r="G29" s="66"/>
      <c r="H29" s="66"/>
      <c r="I29" s="66"/>
      <c r="J29" s="44"/>
    </row>
    <row r="30" spans="1:10">
      <c r="A30" s="38" t="s">
        <v>119</v>
      </c>
      <c r="B30" s="65">
        <v>457</v>
      </c>
      <c r="C30" s="39" t="s">
        <v>126</v>
      </c>
      <c r="D30" s="39" t="s">
        <v>52</v>
      </c>
      <c r="E30" s="65">
        <v>850</v>
      </c>
      <c r="F30" s="39" t="s">
        <v>126</v>
      </c>
      <c r="G30" s="66"/>
      <c r="H30" s="66"/>
      <c r="I30" s="66"/>
      <c r="J30" s="44"/>
    </row>
    <row r="31" spans="1:10">
      <c r="A31" s="38" t="s">
        <v>102</v>
      </c>
      <c r="B31" s="65">
        <v>440</v>
      </c>
      <c r="C31" s="39" t="s">
        <v>126</v>
      </c>
      <c r="D31" s="67" t="s">
        <v>118</v>
      </c>
      <c r="E31" s="65">
        <v>495</v>
      </c>
      <c r="F31" s="39" t="s">
        <v>126</v>
      </c>
      <c r="G31" s="66"/>
      <c r="H31" s="66"/>
      <c r="I31" s="66"/>
      <c r="J31" s="44"/>
    </row>
    <row r="32" spans="1:10">
      <c r="A32" s="38" t="s">
        <v>98</v>
      </c>
      <c r="B32" s="65">
        <v>3000</v>
      </c>
      <c r="C32" s="39" t="s">
        <v>126</v>
      </c>
      <c r="D32" s="38" t="s">
        <v>106</v>
      </c>
      <c r="E32" s="65">
        <v>255</v>
      </c>
      <c r="F32" s="39" t="s">
        <v>126</v>
      </c>
      <c r="G32" s="66"/>
      <c r="H32" s="66"/>
      <c r="I32" s="66"/>
      <c r="J32" s="44"/>
    </row>
    <row r="33" spans="1:10">
      <c r="A33" s="38" t="s">
        <v>99</v>
      </c>
      <c r="B33" s="65">
        <v>500</v>
      </c>
      <c r="C33" s="39" t="s">
        <v>126</v>
      </c>
      <c r="D33" s="39" t="s">
        <v>74</v>
      </c>
      <c r="E33" s="65">
        <v>295</v>
      </c>
      <c r="F33" s="39" t="s">
        <v>126</v>
      </c>
      <c r="G33" s="66"/>
      <c r="H33" s="66"/>
      <c r="I33" s="66"/>
      <c r="J33" s="44"/>
    </row>
    <row r="34" spans="1:10">
      <c r="A34" s="39" t="s">
        <v>16</v>
      </c>
      <c r="B34" s="65">
        <v>192</v>
      </c>
      <c r="C34" s="39" t="s">
        <v>126</v>
      </c>
      <c r="D34" s="38" t="s">
        <v>104</v>
      </c>
      <c r="E34" s="65">
        <v>3263</v>
      </c>
      <c r="F34" s="39" t="s">
        <v>126</v>
      </c>
      <c r="G34" s="66"/>
      <c r="H34" s="66"/>
      <c r="I34" s="66"/>
      <c r="J34" s="44"/>
    </row>
    <row r="35" spans="1:10">
      <c r="A35" s="39" t="s">
        <v>91</v>
      </c>
      <c r="B35" s="65">
        <v>36</v>
      </c>
      <c r="C35" s="39" t="s">
        <v>126</v>
      </c>
      <c r="D35" s="38" t="s">
        <v>111</v>
      </c>
      <c r="E35" s="65">
        <v>150</v>
      </c>
      <c r="F35" s="39" t="s">
        <v>126</v>
      </c>
      <c r="G35" s="66"/>
      <c r="H35" s="66"/>
      <c r="I35" s="66"/>
      <c r="J35" s="45"/>
    </row>
    <row r="36" spans="1:10">
      <c r="A36" s="39" t="s">
        <v>66</v>
      </c>
      <c r="B36" s="65">
        <v>580</v>
      </c>
      <c r="C36" s="39" t="s">
        <v>126</v>
      </c>
      <c r="D36" s="38" t="s">
        <v>103</v>
      </c>
      <c r="E36" s="65">
        <v>900</v>
      </c>
      <c r="F36" s="39" t="s">
        <v>126</v>
      </c>
      <c r="G36" s="66"/>
      <c r="H36" s="66"/>
      <c r="I36" s="66"/>
      <c r="J36" s="47"/>
    </row>
    <row r="37" spans="1:10">
      <c r="A37" s="39" t="s">
        <v>90</v>
      </c>
      <c r="B37" s="65">
        <v>90</v>
      </c>
      <c r="C37" s="39" t="s">
        <v>126</v>
      </c>
      <c r="D37" s="39" t="s">
        <v>75</v>
      </c>
      <c r="E37" s="65">
        <v>313</v>
      </c>
      <c r="F37" s="39" t="s">
        <v>126</v>
      </c>
      <c r="G37" s="66"/>
      <c r="H37" s="66"/>
      <c r="I37" s="66"/>
      <c r="J37" s="46"/>
    </row>
    <row r="38" spans="1:10">
      <c r="A38" s="39" t="s">
        <v>19</v>
      </c>
      <c r="B38" s="65">
        <v>9738</v>
      </c>
      <c r="C38" s="39" t="s">
        <v>126</v>
      </c>
      <c r="D38" s="39" t="s">
        <v>70</v>
      </c>
      <c r="E38" s="65">
        <v>2734</v>
      </c>
      <c r="F38" s="39" t="s">
        <v>126</v>
      </c>
      <c r="G38" s="66"/>
      <c r="H38" s="66"/>
      <c r="I38" s="66"/>
      <c r="J38" s="48"/>
    </row>
    <row r="39" spans="1:10">
      <c r="A39" s="39" t="s">
        <v>93</v>
      </c>
      <c r="B39" s="65">
        <v>1500</v>
      </c>
      <c r="C39" s="39" t="s">
        <v>126</v>
      </c>
      <c r="D39" s="66"/>
      <c r="E39" s="66"/>
      <c r="F39" s="66"/>
      <c r="G39" s="66"/>
      <c r="H39" s="66"/>
      <c r="I39" s="66"/>
      <c r="J39" s="46"/>
    </row>
    <row r="40" spans="1:10">
      <c r="A40" s="39" t="s">
        <v>65</v>
      </c>
      <c r="B40" s="65">
        <v>3693</v>
      </c>
      <c r="C40" s="39" t="s">
        <v>126</v>
      </c>
      <c r="D40" s="68"/>
      <c r="E40" s="66"/>
      <c r="F40" s="66"/>
      <c r="G40" s="66"/>
      <c r="H40" s="66"/>
      <c r="I40" s="66"/>
      <c r="J40" s="48"/>
    </row>
    <row r="41" spans="1:10">
      <c r="A41" s="39" t="s">
        <v>85</v>
      </c>
      <c r="B41" s="65">
        <v>549</v>
      </c>
      <c r="C41" s="39" t="s">
        <v>126</v>
      </c>
      <c r="D41" s="45"/>
      <c r="E41" s="66"/>
      <c r="F41" s="66"/>
      <c r="G41" s="66"/>
      <c r="H41" s="66"/>
      <c r="I41" s="66"/>
      <c r="J41" s="48"/>
    </row>
    <row r="42" spans="1:10">
      <c r="A42" s="38" t="s">
        <v>8</v>
      </c>
      <c r="B42" s="65">
        <v>963</v>
      </c>
      <c r="C42" s="39" t="s">
        <v>126</v>
      </c>
      <c r="D42" s="44"/>
      <c r="E42" s="66"/>
      <c r="F42" s="66"/>
      <c r="G42" s="66"/>
      <c r="H42" s="66"/>
      <c r="I42" s="66"/>
      <c r="J42" s="46"/>
    </row>
    <row r="43" spans="1:10">
      <c r="A43" s="39" t="s">
        <v>62</v>
      </c>
      <c r="B43" s="65">
        <v>3300</v>
      </c>
      <c r="C43" s="39" t="s">
        <v>126</v>
      </c>
      <c r="D43" s="45"/>
      <c r="E43" s="66"/>
      <c r="F43" s="66"/>
      <c r="G43" s="66"/>
      <c r="H43" s="66"/>
      <c r="I43" s="66"/>
      <c r="J43" s="46"/>
    </row>
    <row r="44" spans="1:10" ht="6.75" customHeight="1">
      <c r="D44" s="48"/>
      <c r="J44" s="47"/>
    </row>
    <row r="45" spans="1:10" ht="54.75" customHeight="1">
      <c r="A45" s="106" t="s">
        <v>151</v>
      </c>
      <c r="B45" s="106"/>
      <c r="C45" s="106"/>
      <c r="D45" s="106"/>
      <c r="E45" s="106"/>
      <c r="F45" s="106"/>
      <c r="G45" s="106"/>
      <c r="H45" s="106"/>
      <c r="I45" s="106"/>
    </row>
  </sheetData>
  <mergeCells count="9">
    <mergeCell ref="A3:I3"/>
    <mergeCell ref="A45:I45"/>
    <mergeCell ref="A4:C4"/>
    <mergeCell ref="D4:F4"/>
    <mergeCell ref="G4:I4"/>
    <mergeCell ref="H1:I1"/>
    <mergeCell ref="B2:C2"/>
    <mergeCell ref="E2:F2"/>
    <mergeCell ref="H2:I2"/>
  </mergeCells>
  <phoneticPr fontId="2" type="noConversion"/>
  <pageMargins left="1.25" right="1" top="0.5" bottom="0.25" header="0.5" footer="0.5"/>
  <pageSetup paperSize="9" scale="9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G26" sqref="G26"/>
    </sheetView>
  </sheetViews>
  <sheetFormatPr defaultRowHeight="12.75"/>
  <cols>
    <col min="1" max="1" width="23.7109375" customWidth="1"/>
    <col min="2" max="2" width="8.7109375" style="15" customWidth="1"/>
    <col min="3" max="3" width="8.7109375" customWidth="1"/>
    <col min="4" max="4" width="23.7109375" customWidth="1"/>
    <col min="5" max="6" width="8.7109375" customWidth="1"/>
    <col min="7" max="7" width="23.7109375" customWidth="1"/>
    <col min="8" max="9" width="8.7109375" customWidth="1"/>
    <col min="10" max="10" width="32.5703125" customWidth="1"/>
  </cols>
  <sheetData>
    <row r="1" spans="1:10" ht="33" customHeight="1">
      <c r="A1" s="16" t="s">
        <v>128</v>
      </c>
      <c r="B1" s="80" t="s">
        <v>144</v>
      </c>
      <c r="C1" s="80"/>
      <c r="D1" s="16" t="s">
        <v>128</v>
      </c>
      <c r="E1" s="80" t="s">
        <v>144</v>
      </c>
      <c r="F1" s="80"/>
      <c r="G1" s="16" t="s">
        <v>128</v>
      </c>
      <c r="H1" s="80" t="s">
        <v>144</v>
      </c>
      <c r="I1" s="80"/>
    </row>
    <row r="2" spans="1:10" ht="12.75" customHeight="1">
      <c r="A2" s="82" t="s">
        <v>122</v>
      </c>
      <c r="B2" s="83"/>
      <c r="C2" s="83"/>
      <c r="D2" s="83"/>
      <c r="E2" s="83"/>
      <c r="F2" s="83"/>
      <c r="G2" s="83"/>
      <c r="H2" s="83"/>
      <c r="I2" s="84"/>
    </row>
    <row r="3" spans="1:10" ht="12.75" customHeight="1">
      <c r="A3" s="114" t="s">
        <v>137</v>
      </c>
      <c r="B3" s="115"/>
      <c r="C3" s="116"/>
      <c r="D3" s="117" t="s">
        <v>135</v>
      </c>
      <c r="E3" s="117"/>
      <c r="F3" s="117"/>
      <c r="G3" s="118" t="s">
        <v>136</v>
      </c>
      <c r="H3" s="119"/>
      <c r="I3" s="120"/>
    </row>
    <row r="4" spans="1:10">
      <c r="A4" s="39" t="s">
        <v>67</v>
      </c>
      <c r="B4" s="112"/>
      <c r="C4" s="113"/>
      <c r="D4" s="41" t="s">
        <v>54</v>
      </c>
      <c r="E4" s="112"/>
      <c r="F4" s="113"/>
      <c r="G4" s="51" t="s">
        <v>64</v>
      </c>
      <c r="H4" s="112"/>
      <c r="I4" s="113"/>
      <c r="J4" s="44"/>
    </row>
    <row r="5" spans="1:10">
      <c r="A5" s="37" t="s">
        <v>13</v>
      </c>
      <c r="B5" s="112"/>
      <c r="C5" s="113"/>
      <c r="D5" s="42" t="s">
        <v>107</v>
      </c>
      <c r="E5" s="112"/>
      <c r="F5" s="113"/>
      <c r="G5" s="51" t="s">
        <v>88</v>
      </c>
      <c r="H5" s="112"/>
      <c r="I5" s="113"/>
      <c r="J5" s="44"/>
    </row>
    <row r="6" spans="1:10">
      <c r="A6" s="37" t="s">
        <v>83</v>
      </c>
      <c r="B6" s="112"/>
      <c r="C6" s="113"/>
      <c r="D6" s="41" t="s">
        <v>59</v>
      </c>
      <c r="E6" s="112"/>
      <c r="F6" s="113"/>
      <c r="G6" s="38" t="s">
        <v>115</v>
      </c>
      <c r="H6" s="112"/>
      <c r="I6" s="113"/>
      <c r="J6" s="44"/>
    </row>
    <row r="7" spans="1:10">
      <c r="A7" s="37" t="s">
        <v>71</v>
      </c>
      <c r="B7" s="112"/>
      <c r="C7" s="113"/>
      <c r="D7" s="41" t="s">
        <v>51</v>
      </c>
      <c r="E7" s="112"/>
      <c r="F7" s="113"/>
      <c r="G7" s="39" t="s">
        <v>84</v>
      </c>
      <c r="H7" s="112"/>
      <c r="I7" s="113"/>
      <c r="J7" s="44"/>
    </row>
    <row r="8" spans="1:10">
      <c r="A8" s="37" t="s">
        <v>79</v>
      </c>
      <c r="B8" s="112"/>
      <c r="C8" s="113"/>
      <c r="D8" s="42" t="s">
        <v>108</v>
      </c>
      <c r="E8" s="112"/>
      <c r="F8" s="113"/>
      <c r="G8" s="39" t="s">
        <v>61</v>
      </c>
      <c r="H8" s="112"/>
      <c r="I8" s="113"/>
      <c r="J8" s="44"/>
    </row>
    <row r="9" spans="1:10">
      <c r="A9" s="37" t="s">
        <v>55</v>
      </c>
      <c r="B9" s="112"/>
      <c r="C9" s="113"/>
      <c r="D9" s="41" t="s">
        <v>58</v>
      </c>
      <c r="E9" s="112"/>
      <c r="F9" s="113"/>
      <c r="G9" s="51" t="s">
        <v>57</v>
      </c>
      <c r="H9" s="112"/>
      <c r="I9" s="113"/>
      <c r="J9" s="44"/>
    </row>
    <row r="10" spans="1:10">
      <c r="A10" s="39" t="s">
        <v>77</v>
      </c>
      <c r="B10" s="112"/>
      <c r="C10" s="113"/>
      <c r="D10" s="41" t="s">
        <v>50</v>
      </c>
      <c r="E10" s="112"/>
      <c r="F10" s="113"/>
      <c r="G10" s="51" t="s">
        <v>95</v>
      </c>
      <c r="H10" s="112"/>
      <c r="I10" s="113"/>
      <c r="J10" s="44"/>
    </row>
    <row r="11" spans="1:10">
      <c r="A11" s="39" t="s">
        <v>12</v>
      </c>
      <c r="B11" s="112"/>
      <c r="C11" s="113"/>
      <c r="D11" s="42" t="s">
        <v>96</v>
      </c>
      <c r="E11" s="112"/>
      <c r="F11" s="113"/>
      <c r="G11" s="39" t="s">
        <v>80</v>
      </c>
      <c r="H11" s="112"/>
      <c r="I11" s="113"/>
      <c r="J11" s="44"/>
    </row>
    <row r="12" spans="1:10">
      <c r="A12" s="37" t="s">
        <v>87</v>
      </c>
      <c r="B12" s="112"/>
      <c r="C12" s="113"/>
      <c r="D12" s="42" t="s">
        <v>109</v>
      </c>
      <c r="E12" s="112"/>
      <c r="F12" s="113"/>
      <c r="G12" s="39" t="s">
        <v>11</v>
      </c>
      <c r="H12" s="112"/>
      <c r="I12" s="113"/>
      <c r="J12" s="45"/>
    </row>
    <row r="13" spans="1:10">
      <c r="A13" s="37" t="s">
        <v>92</v>
      </c>
      <c r="B13" s="112"/>
      <c r="C13" s="113"/>
      <c r="D13" s="41" t="s">
        <v>22</v>
      </c>
      <c r="E13" s="112"/>
      <c r="F13" s="113"/>
      <c r="G13" s="39" t="s">
        <v>72</v>
      </c>
      <c r="H13" s="112"/>
      <c r="I13" s="113"/>
      <c r="J13" s="44"/>
    </row>
    <row r="14" spans="1:10">
      <c r="A14" s="40" t="s">
        <v>114</v>
      </c>
      <c r="B14" s="112"/>
      <c r="C14" s="113"/>
      <c r="D14" s="41" t="s">
        <v>23</v>
      </c>
      <c r="E14" s="112"/>
      <c r="F14" s="113"/>
      <c r="G14" s="39" t="s">
        <v>73</v>
      </c>
      <c r="H14" s="112"/>
      <c r="I14" s="113"/>
      <c r="J14" s="45"/>
    </row>
    <row r="15" spans="1:10">
      <c r="A15" s="37" t="s">
        <v>68</v>
      </c>
      <c r="B15" s="112"/>
      <c r="C15" s="113"/>
      <c r="D15" s="42" t="s">
        <v>101</v>
      </c>
      <c r="E15" s="112"/>
      <c r="F15" s="113"/>
      <c r="G15" s="38" t="s">
        <v>117</v>
      </c>
      <c r="H15" s="112"/>
      <c r="I15" s="113"/>
      <c r="J15" s="44"/>
    </row>
    <row r="16" spans="1:10">
      <c r="A16" s="40" t="s">
        <v>100</v>
      </c>
      <c r="B16" s="112"/>
      <c r="C16" s="113"/>
      <c r="D16" s="41" t="s">
        <v>86</v>
      </c>
      <c r="E16" s="112"/>
      <c r="F16" s="113"/>
      <c r="G16" s="52" t="s">
        <v>97</v>
      </c>
      <c r="H16" s="112"/>
      <c r="I16" s="113"/>
      <c r="J16" s="44"/>
    </row>
    <row r="17" spans="1:10">
      <c r="A17" s="37" t="s">
        <v>89</v>
      </c>
      <c r="B17" s="112"/>
      <c r="C17" s="113"/>
      <c r="D17" s="42" t="s">
        <v>121</v>
      </c>
      <c r="E17" s="112"/>
      <c r="F17" s="113"/>
      <c r="G17" s="51" t="s">
        <v>20</v>
      </c>
      <c r="H17" s="112"/>
      <c r="I17" s="113"/>
      <c r="J17" s="45"/>
    </row>
    <row r="18" spans="1:10">
      <c r="A18" s="37" t="s">
        <v>9</v>
      </c>
      <c r="B18" s="112"/>
      <c r="C18" s="113"/>
      <c r="D18" s="41" t="s">
        <v>82</v>
      </c>
      <c r="E18" s="112"/>
      <c r="F18" s="113"/>
      <c r="J18" s="44"/>
    </row>
    <row r="19" spans="1:10">
      <c r="A19" s="37" t="s">
        <v>63</v>
      </c>
      <c r="B19" s="112"/>
      <c r="C19" s="113"/>
      <c r="D19" s="41" t="s">
        <v>60</v>
      </c>
      <c r="E19" s="112"/>
      <c r="F19" s="113"/>
      <c r="J19" s="45"/>
    </row>
    <row r="20" spans="1:10">
      <c r="A20" s="40" t="s">
        <v>105</v>
      </c>
      <c r="B20" s="112"/>
      <c r="C20" s="113"/>
      <c r="D20" s="41" t="s">
        <v>81</v>
      </c>
      <c r="E20" s="112"/>
      <c r="F20" s="113"/>
      <c r="J20" s="44"/>
    </row>
    <row r="21" spans="1:10">
      <c r="A21" s="37" t="s">
        <v>21</v>
      </c>
      <c r="B21" s="112"/>
      <c r="C21" s="113"/>
      <c r="D21" s="42" t="s">
        <v>112</v>
      </c>
      <c r="E21" s="112"/>
      <c r="F21" s="113"/>
      <c r="J21" s="44"/>
    </row>
    <row r="22" spans="1:10">
      <c r="A22" s="40" t="s">
        <v>110</v>
      </c>
      <c r="B22" s="112"/>
      <c r="C22" s="113"/>
      <c r="D22" s="42" t="s">
        <v>113</v>
      </c>
      <c r="E22" s="112"/>
      <c r="F22" s="113"/>
      <c r="J22" s="44"/>
    </row>
    <row r="23" spans="1:10">
      <c r="A23" s="37" t="s">
        <v>76</v>
      </c>
      <c r="B23" s="112"/>
      <c r="C23" s="113"/>
      <c r="D23" s="39" t="s">
        <v>7</v>
      </c>
      <c r="E23" s="112"/>
      <c r="F23" s="113"/>
      <c r="J23" s="45"/>
    </row>
    <row r="24" spans="1:10">
      <c r="A24" s="37" t="s">
        <v>17</v>
      </c>
      <c r="B24" s="112"/>
      <c r="C24" s="113"/>
      <c r="D24" s="41" t="s">
        <v>78</v>
      </c>
      <c r="E24" s="112"/>
      <c r="F24" s="113"/>
      <c r="J24" s="45"/>
    </row>
    <row r="25" spans="1:10">
      <c r="A25" s="37" t="s">
        <v>94</v>
      </c>
      <c r="B25" s="112"/>
      <c r="C25" s="113"/>
      <c r="D25" s="41" t="s">
        <v>15</v>
      </c>
      <c r="E25" s="112"/>
      <c r="F25" s="113"/>
      <c r="J25" s="45"/>
    </row>
    <row r="26" spans="1:10">
      <c r="A26" s="37" t="s">
        <v>14</v>
      </c>
      <c r="B26" s="112"/>
      <c r="C26" s="113"/>
      <c r="D26" s="42" t="s">
        <v>120</v>
      </c>
      <c r="E26" s="112"/>
      <c r="F26" s="113"/>
      <c r="J26" s="45"/>
    </row>
    <row r="27" spans="1:10">
      <c r="A27" s="37" t="s">
        <v>69</v>
      </c>
      <c r="B27" s="112"/>
      <c r="C27" s="113"/>
      <c r="D27" s="42" t="s">
        <v>116</v>
      </c>
      <c r="E27" s="112"/>
      <c r="F27" s="113"/>
      <c r="J27" s="44"/>
    </row>
    <row r="28" spans="1:10">
      <c r="A28" s="39" t="s">
        <v>10</v>
      </c>
      <c r="B28" s="112"/>
      <c r="C28" s="113"/>
      <c r="D28" s="41" t="s">
        <v>53</v>
      </c>
      <c r="E28" s="112"/>
      <c r="F28" s="113"/>
      <c r="J28" s="44"/>
    </row>
    <row r="29" spans="1:10">
      <c r="A29" s="40" t="s">
        <v>119</v>
      </c>
      <c r="B29" s="112"/>
      <c r="C29" s="113"/>
      <c r="D29" s="41" t="s">
        <v>52</v>
      </c>
      <c r="E29" s="112"/>
      <c r="F29" s="113"/>
      <c r="J29" s="44"/>
    </row>
    <row r="30" spans="1:10">
      <c r="A30" s="40" t="s">
        <v>102</v>
      </c>
      <c r="B30" s="112"/>
      <c r="C30" s="113"/>
      <c r="D30" s="43" t="s">
        <v>118</v>
      </c>
      <c r="E30" s="112"/>
      <c r="F30" s="113"/>
      <c r="J30" s="44"/>
    </row>
    <row r="31" spans="1:10">
      <c r="A31" s="40" t="s">
        <v>98</v>
      </c>
      <c r="B31" s="112"/>
      <c r="C31" s="113"/>
      <c r="D31" s="42" t="s">
        <v>106</v>
      </c>
      <c r="E31" s="112"/>
      <c r="F31" s="113"/>
      <c r="J31" s="44"/>
    </row>
    <row r="32" spans="1:10">
      <c r="A32" s="38" t="s">
        <v>99</v>
      </c>
      <c r="B32" s="112"/>
      <c r="C32" s="113"/>
      <c r="D32" s="41" t="s">
        <v>74</v>
      </c>
      <c r="E32" s="112"/>
      <c r="F32" s="113"/>
      <c r="J32" s="44"/>
    </row>
    <row r="33" spans="1:10">
      <c r="A33" s="37" t="s">
        <v>16</v>
      </c>
      <c r="B33" s="112"/>
      <c r="C33" s="113"/>
      <c r="D33" s="38" t="s">
        <v>104</v>
      </c>
      <c r="E33" s="112"/>
      <c r="F33" s="113"/>
      <c r="J33" s="44"/>
    </row>
    <row r="34" spans="1:10">
      <c r="A34" s="37" t="s">
        <v>91</v>
      </c>
      <c r="B34" s="112"/>
      <c r="C34" s="113"/>
      <c r="D34" s="42" t="s">
        <v>111</v>
      </c>
      <c r="E34" s="112"/>
      <c r="F34" s="113"/>
      <c r="J34" s="45"/>
    </row>
    <row r="35" spans="1:10">
      <c r="A35" s="37" t="s">
        <v>66</v>
      </c>
      <c r="B35" s="112"/>
      <c r="C35" s="113"/>
      <c r="D35" s="38" t="s">
        <v>103</v>
      </c>
      <c r="E35" s="112"/>
      <c r="F35" s="113"/>
      <c r="J35" s="47"/>
    </row>
    <row r="36" spans="1:10">
      <c r="A36" s="37" t="s">
        <v>90</v>
      </c>
      <c r="B36" s="112"/>
      <c r="C36" s="113"/>
      <c r="D36" s="41" t="s">
        <v>75</v>
      </c>
      <c r="E36" s="112"/>
      <c r="F36" s="113"/>
      <c r="J36" s="46"/>
    </row>
    <row r="37" spans="1:10">
      <c r="A37" s="37" t="s">
        <v>19</v>
      </c>
      <c r="B37" s="112"/>
      <c r="C37" s="113"/>
      <c r="D37" s="41" t="s">
        <v>70</v>
      </c>
      <c r="E37" s="112"/>
      <c r="F37" s="113"/>
      <c r="J37" s="48"/>
    </row>
    <row r="38" spans="1:10">
      <c r="A38" s="37" t="s">
        <v>93</v>
      </c>
      <c r="B38" s="112"/>
      <c r="C38" s="113"/>
      <c r="J38" s="46"/>
    </row>
    <row r="39" spans="1:10">
      <c r="A39" s="37" t="s">
        <v>65</v>
      </c>
      <c r="B39" s="112"/>
      <c r="C39" s="113"/>
      <c r="D39" s="49"/>
      <c r="J39" s="48"/>
    </row>
    <row r="40" spans="1:10">
      <c r="A40" s="37" t="s">
        <v>85</v>
      </c>
      <c r="B40" s="112"/>
      <c r="C40" s="113"/>
      <c r="D40" s="48"/>
      <c r="J40" s="48"/>
    </row>
    <row r="41" spans="1:10">
      <c r="A41" s="40" t="s">
        <v>8</v>
      </c>
      <c r="B41" s="112"/>
      <c r="C41" s="113"/>
      <c r="D41" s="46"/>
      <c r="J41" s="46"/>
    </row>
    <row r="42" spans="1:10">
      <c r="A42" s="39" t="s">
        <v>62</v>
      </c>
      <c r="B42" s="112"/>
      <c r="C42" s="113"/>
      <c r="D42" s="48"/>
      <c r="J42" s="46"/>
    </row>
    <row r="43" spans="1:10">
      <c r="D43" s="48"/>
      <c r="J43" s="47"/>
    </row>
    <row r="44" spans="1:10">
      <c r="J44" s="44"/>
    </row>
    <row r="45" spans="1:10">
      <c r="J45" s="44"/>
    </row>
    <row r="46" spans="1:10">
      <c r="J46" s="44"/>
    </row>
    <row r="47" spans="1:10">
      <c r="J47" s="44"/>
    </row>
    <row r="48" spans="1:10">
      <c r="J48" s="44"/>
    </row>
    <row r="49" spans="10:10">
      <c r="J49" s="44"/>
    </row>
    <row r="50" spans="10:10">
      <c r="J50" s="44"/>
    </row>
    <row r="51" spans="10:10">
      <c r="J51" s="44"/>
    </row>
    <row r="52" spans="10:10">
      <c r="J52" s="45"/>
    </row>
    <row r="53" spans="10:10">
      <c r="J53" s="45"/>
    </row>
    <row r="54" spans="10:10">
      <c r="J54" s="44"/>
    </row>
    <row r="62" spans="10:10" ht="180.75" customHeight="1"/>
  </sheetData>
  <mergeCells count="94">
    <mergeCell ref="B10:C10"/>
    <mergeCell ref="B11:C11"/>
    <mergeCell ref="B12:C12"/>
    <mergeCell ref="B1:C1"/>
    <mergeCell ref="B4:C4"/>
    <mergeCell ref="B5:C5"/>
    <mergeCell ref="B6:C6"/>
    <mergeCell ref="B7:C7"/>
    <mergeCell ref="B8:C8"/>
    <mergeCell ref="B9:C9"/>
    <mergeCell ref="B13:C13"/>
    <mergeCell ref="B14:C14"/>
    <mergeCell ref="B15:C15"/>
    <mergeCell ref="B16:C16"/>
    <mergeCell ref="E1:F1"/>
    <mergeCell ref="H1:I1"/>
    <mergeCell ref="A2:I2"/>
    <mergeCell ref="A3:C3"/>
    <mergeCell ref="D3:F3"/>
    <mergeCell ref="G3:I3"/>
    <mergeCell ref="B21:C21"/>
    <mergeCell ref="B22:C22"/>
    <mergeCell ref="B23:C23"/>
    <mergeCell ref="B24:C24"/>
    <mergeCell ref="B17:C17"/>
    <mergeCell ref="B18:C18"/>
    <mergeCell ref="B19:C19"/>
    <mergeCell ref="B20:C20"/>
    <mergeCell ref="B29:C29"/>
    <mergeCell ref="B30:C30"/>
    <mergeCell ref="B31:C31"/>
    <mergeCell ref="B32:C32"/>
    <mergeCell ref="B25:C25"/>
    <mergeCell ref="B26:C26"/>
    <mergeCell ref="B27:C27"/>
    <mergeCell ref="B28:C28"/>
    <mergeCell ref="B37:C37"/>
    <mergeCell ref="B38:C38"/>
    <mergeCell ref="B39:C39"/>
    <mergeCell ref="B40:C40"/>
    <mergeCell ref="B33:C33"/>
    <mergeCell ref="B34:C34"/>
    <mergeCell ref="B35:C35"/>
    <mergeCell ref="B36:C36"/>
    <mergeCell ref="B41:C41"/>
    <mergeCell ref="B42:C42"/>
    <mergeCell ref="E4:F4"/>
    <mergeCell ref="E5:F5"/>
    <mergeCell ref="E6:F6"/>
    <mergeCell ref="E7:F7"/>
    <mergeCell ref="E8:F8"/>
    <mergeCell ref="E9:F9"/>
    <mergeCell ref="E10:F10"/>
    <mergeCell ref="E11:F11"/>
    <mergeCell ref="E16:F16"/>
    <mergeCell ref="E17:F17"/>
    <mergeCell ref="E18:F18"/>
    <mergeCell ref="E19:F19"/>
    <mergeCell ref="E12:F12"/>
    <mergeCell ref="E13:F13"/>
    <mergeCell ref="E14:F14"/>
    <mergeCell ref="E15:F15"/>
    <mergeCell ref="E24:F24"/>
    <mergeCell ref="E25:F25"/>
    <mergeCell ref="E26:F26"/>
    <mergeCell ref="E27:F27"/>
    <mergeCell ref="E20:F20"/>
    <mergeCell ref="E21:F21"/>
    <mergeCell ref="E22:F22"/>
    <mergeCell ref="E23:F23"/>
    <mergeCell ref="E32:F32"/>
    <mergeCell ref="E33:F33"/>
    <mergeCell ref="E34:F34"/>
    <mergeCell ref="E35:F35"/>
    <mergeCell ref="E28:F28"/>
    <mergeCell ref="E29:F29"/>
    <mergeCell ref="E30:F30"/>
    <mergeCell ref="E31:F31"/>
    <mergeCell ref="E36:F36"/>
    <mergeCell ref="E37:F37"/>
    <mergeCell ref="H4:I4"/>
    <mergeCell ref="H5:I5"/>
    <mergeCell ref="H6:I6"/>
    <mergeCell ref="H7:I7"/>
    <mergeCell ref="H8:I8"/>
    <mergeCell ref="H9:I9"/>
    <mergeCell ref="H16:I16"/>
    <mergeCell ref="H17:I17"/>
    <mergeCell ref="H14:I14"/>
    <mergeCell ref="H15:I15"/>
    <mergeCell ref="H10:I10"/>
    <mergeCell ref="H11:I11"/>
    <mergeCell ref="H12:I12"/>
    <mergeCell ref="H13:I13"/>
  </mergeCells>
  <phoneticPr fontId="2" type="noConversion"/>
  <pageMargins left="1.4" right="0.25" top="0.76" bottom="0.25" header="0.5" footer="0.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list</vt:lpstr>
      <vt:lpstr>Annex B</vt:lpstr>
      <vt:lpstr>menu</vt:lpstr>
      <vt:lpstr>summary</vt:lpstr>
      <vt:lpstr>menu (2)</vt:lpstr>
      <vt:lpstr>Annex A</vt:lpstr>
      <vt:lpstr>summary (3)</vt:lpstr>
      <vt:lpstr>'Annex B'!Print_Titles</vt:lpstr>
      <vt:lpstr>menu!Print_Titles</vt:lpstr>
      <vt:lpstr>'menu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John</cp:lastModifiedBy>
  <cp:lastPrinted>2010-10-28T06:51:08Z</cp:lastPrinted>
  <dcterms:created xsi:type="dcterms:W3CDTF">2010-10-11T05:44:24Z</dcterms:created>
  <dcterms:modified xsi:type="dcterms:W3CDTF">2015-10-24T15:17:27Z</dcterms:modified>
</cp:coreProperties>
</file>